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joste\Downloads\"/>
    </mc:Choice>
  </mc:AlternateContent>
  <xr:revisionPtr revIDLastSave="0" documentId="13_ncr:1_{CCCF060D-245B-46BF-976F-AE4BF59E334B}" xr6:coauthVersionLast="47" xr6:coauthVersionMax="47" xr10:uidLastSave="{00000000-0000-0000-0000-000000000000}"/>
  <bookViews>
    <workbookView xWindow="-108" yWindow="-108" windowWidth="23256" windowHeight="12816" activeTab="3" xr2:uid="{00000000-000D-0000-FFFF-FFFF00000000}"/>
  </bookViews>
  <sheets>
    <sheet name="START HERE" sheetId="1" r:id="rId1"/>
    <sheet name="MY APPLIANCES" sheetId="2" r:id="rId2"/>
    <sheet name="MY REPLACEMENT PLAN" sheetId="3" r:id="rId3"/>
    <sheet name="APPLIANCE GUIDE" sheetId="4" r:id="rId4"/>
  </sheets>
  <definedNames>
    <definedName name="_xlnm._FilterDatabase" localSheetId="3" hidden="1">'APPLIANCE GUIDE'!$A$4:$F$13</definedName>
    <definedName name="_xlnm._FilterDatabase" localSheetId="1" hidden="1">'MY APPLIANCES'!$A$7:$L$27</definedName>
    <definedName name="InflationRate">'START HERE'!$E$26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 i="2" l="1"/>
  <c r="D27" i="2"/>
  <c r="C27" i="2"/>
  <c r="H26" i="2"/>
  <c r="D26" i="2"/>
  <c r="C26" i="2"/>
  <c r="H25" i="2"/>
  <c r="D25" i="2"/>
  <c r="C25" i="2"/>
  <c r="H24" i="2"/>
  <c r="D24" i="2"/>
  <c r="C24" i="2"/>
  <c r="H23" i="2"/>
  <c r="D23" i="2"/>
  <c r="C23" i="2"/>
  <c r="H22" i="2"/>
  <c r="D22" i="2"/>
  <c r="C22" i="2"/>
  <c r="H21" i="2"/>
  <c r="D21" i="2"/>
  <c r="C21" i="2"/>
  <c r="H20" i="2"/>
  <c r="D20" i="2"/>
  <c r="C20" i="2"/>
  <c r="H19" i="2"/>
  <c r="D19" i="2"/>
  <c r="C19" i="2"/>
  <c r="H18" i="2"/>
  <c r="D18" i="2"/>
  <c r="C18" i="2"/>
  <c r="H17" i="2"/>
  <c r="D17" i="2"/>
  <c r="C17" i="2"/>
  <c r="H16" i="2"/>
  <c r="D16" i="2"/>
  <c r="C16" i="2"/>
  <c r="H15" i="2"/>
  <c r="D15" i="2"/>
  <c r="C15" i="2"/>
  <c r="H14" i="2"/>
  <c r="D14" i="2"/>
  <c r="C14" i="2"/>
  <c r="H13" i="2"/>
  <c r="D13" i="2"/>
  <c r="C13" i="2"/>
  <c r="H12" i="2"/>
  <c r="D12" i="2"/>
  <c r="C12" i="2"/>
  <c r="H11" i="2"/>
  <c r="D11" i="2"/>
  <c r="C11" i="2"/>
  <c r="H10" i="2"/>
  <c r="D10" i="2"/>
  <c r="C10" i="2"/>
  <c r="H9" i="2"/>
  <c r="D9" i="2"/>
  <c r="C9" i="2"/>
  <c r="H8" i="2"/>
  <c r="D8" i="2"/>
  <c r="C8" i="2"/>
  <c r="G40" i="3"/>
  <c r="F35" i="3"/>
  <c r="B35" i="3"/>
  <c r="B34" i="3"/>
  <c r="B33" i="3"/>
  <c r="B32" i="3"/>
  <c r="B31" i="3"/>
  <c r="B30" i="3"/>
  <c r="B29" i="3"/>
  <c r="B28" i="3"/>
  <c r="B27" i="3"/>
  <c r="B26" i="3"/>
  <c r="B7" i="3"/>
  <c r="G27" i="2" l="1"/>
  <c r="E27" i="2"/>
  <c r="G26" i="2"/>
  <c r="E26" i="2"/>
  <c r="G25" i="2"/>
  <c r="E25" i="2"/>
  <c r="G24" i="2"/>
  <c r="E24" i="2"/>
  <c r="G23" i="2"/>
  <c r="E23" i="2"/>
  <c r="E22" i="2"/>
  <c r="G22" i="2"/>
  <c r="G21" i="2"/>
  <c r="E21" i="2"/>
  <c r="G20" i="2"/>
  <c r="E20" i="2"/>
  <c r="G19" i="2"/>
  <c r="E19" i="2"/>
  <c r="E18" i="2"/>
  <c r="G18" i="2"/>
  <c r="E17" i="2"/>
  <c r="G17" i="2"/>
  <c r="E16" i="2"/>
  <c r="G16" i="2" s="1"/>
  <c r="D34" i="3" s="1"/>
  <c r="E15" i="2"/>
  <c r="G15" i="2" s="1"/>
  <c r="D33" i="3" s="1"/>
  <c r="E14" i="2"/>
  <c r="G14" i="2" s="1"/>
  <c r="D32" i="3" s="1"/>
  <c r="E13" i="2"/>
  <c r="G13" i="2" s="1"/>
  <c r="D31" i="3" s="1"/>
  <c r="E12" i="2"/>
  <c r="G12" i="2" s="1"/>
  <c r="D30" i="3" s="1"/>
  <c r="E11" i="2"/>
  <c r="G11" i="2" s="1"/>
  <c r="D29" i="3" s="1"/>
  <c r="E10" i="2"/>
  <c r="G10" i="2" s="1"/>
  <c r="D28" i="3" s="1"/>
  <c r="E9" i="2"/>
  <c r="G9" i="2"/>
  <c r="D27" i="3" s="1"/>
  <c r="E8" i="2"/>
  <c r="G8" i="2" s="1"/>
  <c r="E35" i="3"/>
  <c r="D35" i="3"/>
  <c r="C35" i="3"/>
  <c r="C34" i="3"/>
  <c r="C33" i="3"/>
  <c r="C32" i="3"/>
  <c r="C31" i="3"/>
  <c r="C30" i="3"/>
  <c r="C29" i="3"/>
  <c r="C28" i="3"/>
  <c r="C27" i="3"/>
  <c r="C26" i="3"/>
  <c r="I27" i="2" l="1"/>
  <c r="K27" i="2" s="1"/>
  <c r="L27" i="2" s="1"/>
  <c r="F27" i="2"/>
  <c r="M27" i="2" s="1"/>
  <c r="I26" i="2"/>
  <c r="K26" i="2" s="1"/>
  <c r="L26" i="2" s="1"/>
  <c r="F26" i="2"/>
  <c r="M26" i="2" s="1"/>
  <c r="I25" i="2"/>
  <c r="K25" i="2" s="1"/>
  <c r="L25" i="2" s="1"/>
  <c r="F25" i="2"/>
  <c r="M25" i="2" s="1"/>
  <c r="I24" i="2"/>
  <c r="K24" i="2" s="1"/>
  <c r="L24" i="2" s="1"/>
  <c r="F24" i="2"/>
  <c r="M24" i="2" s="1"/>
  <c r="I23" i="2"/>
  <c r="K23" i="2" s="1"/>
  <c r="L23" i="2" s="1"/>
  <c r="F23" i="2"/>
  <c r="M23" i="2" s="1"/>
  <c r="I22" i="2"/>
  <c r="K22" i="2" s="1"/>
  <c r="L22" i="2" s="1"/>
  <c r="F22" i="2"/>
  <c r="M22" i="2" s="1"/>
  <c r="I21" i="2"/>
  <c r="K21" i="2" s="1"/>
  <c r="L21" i="2" s="1"/>
  <c r="F21" i="2"/>
  <c r="M21" i="2" s="1"/>
  <c r="I20" i="2"/>
  <c r="K20" i="2" s="1"/>
  <c r="L20" i="2" s="1"/>
  <c r="F20" i="2"/>
  <c r="M20" i="2" s="1"/>
  <c r="I19" i="2"/>
  <c r="K19" i="2" s="1"/>
  <c r="L19" i="2" s="1"/>
  <c r="F19" i="2"/>
  <c r="M19" i="2" s="1"/>
  <c r="I18" i="2"/>
  <c r="K18" i="2" s="1"/>
  <c r="L18" i="2" s="1"/>
  <c r="F18" i="2"/>
  <c r="M18" i="2" s="1"/>
  <c r="I17" i="2"/>
  <c r="K17" i="2" s="1"/>
  <c r="L17" i="2" s="1"/>
  <c r="F17" i="2"/>
  <c r="M17" i="2" s="1"/>
  <c r="I16" i="2"/>
  <c r="F16" i="2"/>
  <c r="I15" i="2"/>
  <c r="F15" i="2"/>
  <c r="I14" i="2"/>
  <c r="F14" i="2"/>
  <c r="I13" i="2"/>
  <c r="F13" i="2"/>
  <c r="F12" i="2"/>
  <c r="I12" i="2"/>
  <c r="I11" i="2"/>
  <c r="F11" i="2"/>
  <c r="I10" i="2"/>
  <c r="F10" i="2"/>
  <c r="I9" i="2"/>
  <c r="F9" i="2"/>
  <c r="I8" i="2"/>
  <c r="F8" i="2"/>
  <c r="D26" i="3"/>
  <c r="D7" i="3"/>
  <c r="F34" i="3" l="1"/>
  <c r="K16" i="2"/>
  <c r="L16" i="2" s="1"/>
  <c r="E34" i="3"/>
  <c r="M16" i="2"/>
  <c r="F33" i="3"/>
  <c r="K15" i="2"/>
  <c r="L15" i="2" s="1"/>
  <c r="E33" i="3"/>
  <c r="M15" i="2"/>
  <c r="F32" i="3"/>
  <c r="K14" i="2"/>
  <c r="L14" i="2" s="1"/>
  <c r="E32" i="3"/>
  <c r="M14" i="2"/>
  <c r="F31" i="3"/>
  <c r="K13" i="2"/>
  <c r="L13" i="2" s="1"/>
  <c r="E31" i="3"/>
  <c r="M13" i="2"/>
  <c r="E30" i="3"/>
  <c r="M12" i="2"/>
  <c r="F30" i="3"/>
  <c r="K12" i="2"/>
  <c r="L12" i="2" s="1"/>
  <c r="F29" i="3"/>
  <c r="K11" i="2"/>
  <c r="L11" i="2" s="1"/>
  <c r="E29" i="3"/>
  <c r="M11" i="2"/>
  <c r="F28" i="3"/>
  <c r="K10" i="2"/>
  <c r="L10" i="2" s="1"/>
  <c r="E28" i="3"/>
  <c r="M10" i="2"/>
  <c r="F27" i="3"/>
  <c r="K9" i="2"/>
  <c r="L9" i="2" s="1"/>
  <c r="E27" i="3"/>
  <c r="M9" i="2"/>
  <c r="F26" i="3"/>
  <c r="G39" i="3"/>
  <c r="K8" i="2"/>
  <c r="F7" i="3"/>
  <c r="E26" i="3"/>
  <c r="M8" i="2"/>
  <c r="L8" i="2" l="1"/>
  <c r="G41" i="3"/>
  <c r="B12" i="3"/>
  <c r="C12" i="3" s="1"/>
  <c r="B14" i="3"/>
  <c r="C14" i="3" s="1"/>
  <c r="B15" i="3"/>
  <c r="C15" i="3" s="1"/>
  <c r="B16" i="3"/>
  <c r="C16" i="3" s="1"/>
  <c r="B19" i="3"/>
  <c r="C19" i="3" s="1"/>
  <c r="B21" i="3"/>
  <c r="C21" i="3" s="1"/>
  <c r="B13" i="3"/>
  <c r="C13" i="3" s="1"/>
  <c r="B17" i="3"/>
  <c r="C17" i="3" s="1"/>
  <c r="B18" i="3"/>
  <c r="C18" i="3" s="1"/>
  <c r="B20" i="3"/>
  <c r="C20" i="3" s="1"/>
  <c r="G42" i="3" l="1"/>
  <c r="H7" i="3"/>
  <c r="E12" i="3"/>
  <c r="D12" i="3"/>
  <c r="F12" i="3"/>
  <c r="D14" i="3"/>
  <c r="E14" i="3"/>
  <c r="F14" i="3"/>
  <c r="D15" i="3"/>
  <c r="E15" i="3"/>
  <c r="F15" i="3"/>
  <c r="D16" i="3"/>
  <c r="F16" i="3"/>
  <c r="E16" i="3"/>
  <c r="E19" i="3"/>
  <c r="F19" i="3"/>
  <c r="D19" i="3"/>
  <c r="D21" i="3"/>
  <c r="E21" i="3"/>
  <c r="F21" i="3"/>
  <c r="F13" i="3"/>
  <c r="D13" i="3"/>
  <c r="E13" i="3"/>
  <c r="D17" i="3"/>
  <c r="F17" i="3"/>
  <c r="E17" i="3"/>
  <c r="D18" i="3"/>
  <c r="F18" i="3"/>
  <c r="E18" i="3"/>
  <c r="D20" i="3"/>
  <c r="E20" i="3"/>
  <c r="F20" i="3"/>
</calcChain>
</file>

<file path=xl/sharedStrings.xml><?xml version="1.0" encoding="utf-8"?>
<sst xmlns="http://schemas.openxmlformats.org/spreadsheetml/2006/main" count="127" uniqueCount="110">
  <si>
    <t>MY REPLACEMENT PLAN</t>
  </si>
  <si>
    <t>Your household appliance replacement outlook at a glance.</t>
  </si>
  <si>
    <t>APPLIANCES TRACKED</t>
  </si>
  <si>
    <t>REPLACEMENTS TO WATCH</t>
  </si>
  <si>
    <t>FUTURE REPLACEMENT COST</t>
  </si>
  <si>
    <t>MONTHLY APPLIANCE FUND</t>
  </si>
  <si>
    <t>WHAT'S COMING NEXT?</t>
  </si>
  <si>
    <t>Target Year</t>
  </si>
  <si>
    <t>Appliance</t>
  </si>
  <si>
    <t>Status</t>
  </si>
  <si>
    <t>Future Cost</t>
  </si>
  <si>
    <t>Monthly Savings</t>
  </si>
  <si>
    <t>YOUR APPLIANCES AT A GLANCE</t>
  </si>
  <si>
    <t>Age</t>
  </si>
  <si>
    <t>YOUR APPLIANCE FUND</t>
  </si>
  <si>
    <t>Estimated future replacement costs</t>
  </si>
  <si>
    <t>Already saved</t>
  </si>
  <si>
    <t>Still needed</t>
  </si>
  <si>
    <t>Suggested monthly contribution</t>
  </si>
  <si>
    <t>WHAT SHOULD I DO NOW?
Use your replacement timeline to decide which appliances deserve attention first. An appliance reaching its expected lifespan does not mean it will fail immediately. Use this plan as a budgeting tool, not a prediction.</t>
  </si>
  <si>
    <t>APPLIANCE REPLACEMENT
BUDGET PLANNER</t>
  </si>
  <si>
    <t>Know what's coming. Plan what to save.</t>
  </si>
  <si>
    <t>HOW THIS CALCULATOR WORKS</t>
  </si>
  <si>
    <t>1</t>
  </si>
  <si>
    <t>ENTER YOUR APPLIANCES</t>
  </si>
  <si>
    <t>List the major appliances in your home and enter the year each was purchased or installed.</t>
  </si>
  <si>
    <t>2</t>
  </si>
  <si>
    <t>ADD YOUR ESTIMATED COST</t>
  </si>
  <si>
    <t>Use the suggested starting cost or replace it with the amount you expect to spend.</t>
  </si>
  <si>
    <t>3</t>
  </si>
  <si>
    <t>SEE WHAT'S COMING</t>
  </si>
  <si>
    <t>The calculator estimates when each appliance may need replacement based on its expected lifespan.</t>
  </si>
  <si>
    <t>4</t>
  </si>
  <si>
    <t>PLAN YOUR SAVINGS</t>
  </si>
  <si>
    <t>See how much you may want to set aside each month for future replacements.</t>
  </si>
  <si>
    <t>A QUICK NOTE ABOUT THE NUMBERS</t>
  </si>
  <si>
    <t>Appliance lifespans and replacement costs are estimates, not guarantees. An appliance may last longer or need replacement sooner depending on its age, condition, maintenance, use, brand and other factors. Use the suggested costs as a starting point, then replace them with your own estimates whenever possible.</t>
  </si>
  <si>
    <t>DEFAULT PLANNING ASSUMPTION</t>
  </si>
  <si>
    <t>Estimated annual appliance cost increase</t>
  </si>
  <si>
    <t>READY TO BUILD YOUR PLAN?
Go to the "MY APPLIANCES" tab and enter your appliances. The calculator will do the rest.</t>
  </si>
  <si>
    <t>MY APPLIANCES</t>
  </si>
  <si>
    <t>Choose an appliance and enter the year purchased/installed. Suggested planning costs fill in automatically; replace them with your own estimate if you prefer.</t>
  </si>
  <si>
    <t>YOU ENTER</t>
  </si>
  <si>
    <t>CALCULATOR RESULTS</t>
  </si>
  <si>
    <t>Year Purchased / Installed</t>
  </si>
  <si>
    <t>Current Age</t>
  </si>
  <si>
    <t>Planning Lifespan</t>
  </si>
  <si>
    <t>Years Left</t>
  </si>
  <si>
    <t>**Estimated Cost**</t>
  </si>
  <si>
    <t>Already Saved</t>
  </si>
  <si>
    <t>Still Needed</t>
  </si>
  <si>
    <t>Sort Key</t>
  </si>
  <si>
    <t>Refrigerator</t>
  </si>
  <si>
    <t>Freezer</t>
  </si>
  <si>
    <t>Dishwasher</t>
  </si>
  <si>
    <t>Range &amp; Oven</t>
  </si>
  <si>
    <t>Range/Oven Hood</t>
  </si>
  <si>
    <t>Cooktop</t>
  </si>
  <si>
    <t>Microwave Oven</t>
  </si>
  <si>
    <t>Garbage Disposal</t>
  </si>
  <si>
    <t>Trash Compactor</t>
  </si>
  <si>
    <t>TOTAL / HOUSEHOLD</t>
  </si>
  <si>
    <t>** : You can also override and type in your own estimate.</t>
  </si>
  <si>
    <t>Tip: Start with the appliances you rely on most. If you don't know an exact replacement price, use the starting cost in the APPLIANCE GUIDE as a placeholder and update it later.</t>
  </si>
  <si>
    <t>APPLIANCE GUIDE</t>
  </si>
  <si>
    <t>Use these current planning figures as a starting point for estimating future appliance replacement costs.</t>
  </si>
  <si>
    <t>Published Lifespan</t>
  </si>
  <si>
    <t>Typical Replacement Cost</t>
  </si>
  <si>
    <t>Suggested Planning Cost</t>
  </si>
  <si>
    <t>Source / Notes</t>
  </si>
  <si>
    <t>9–13 years</t>
  </si>
  <si>
    <t>$750–$2,700</t>
  </si>
  <si>
    <t>Consumer Reports / AHAM for lifespan; HomeGuide (2026) for installed replacement cost.</t>
  </si>
  <si>
    <t>10–20 years</t>
  </si>
  <si>
    <t>$350–$1,100</t>
  </si>
  <si>
    <t>InterNACHI for lifespan; HomeGuide (2026) for chest/upright freezer costs.</t>
  </si>
  <si>
    <t>About 10 years</t>
  </si>
  <si>
    <t>$600–$1,700</t>
  </si>
  <si>
    <t>Consumer Reports for lifespan; HomeGuide (2026) for installed replacement cost.</t>
  </si>
  <si>
    <t>13–17 years</t>
  </si>
  <si>
    <t>$700–$1,600</t>
  </si>
  <si>
    <t>Lifespan range combines published electric and gas range figures; HomeGuide (2026) for installed replacement cost.</t>
  </si>
  <si>
    <t>14 years</t>
  </si>
  <si>
    <t>$200–$850</t>
  </si>
  <si>
    <t>InterNACHI for lifespan; HomeGuide (2026) for range hood costs.</t>
  </si>
  <si>
    <t>Not established</t>
  </si>
  <si>
    <t>$550–$1,700</t>
  </si>
  <si>
    <t>Planning lifespan is an estimate; HomeGuide (2026) for cooktop replacement cost.</t>
  </si>
  <si>
    <t>9 years</t>
  </si>
  <si>
    <t>$200–$1,000</t>
  </si>
  <si>
    <t>InterNACHI for lifespan; HomeGuide (2026) for appliance and installation costs.</t>
  </si>
  <si>
    <t>12 years</t>
  </si>
  <si>
    <t>$200–$550</t>
  </si>
  <si>
    <t>InterNACHI for lifespan; HomeGuide (2026) for unit and replacement labor.</t>
  </si>
  <si>
    <t>6 years</t>
  </si>
  <si>
    <t>$1,374–$2,978</t>
  </si>
  <si>
    <t>InterNACHI for lifespan; Homewyse (May 2026) for replacement cost.</t>
  </si>
  <si>
    <t>HOW TO USE THESE NUMBERS</t>
  </si>
  <si>
    <t>• Published lifespan is shown as a range when the source provides a range. It is a planning guideline, not a guarantee.</t>
  </si>
  <si>
    <t>• Suggested Planning Cost is the midpoint of the published replacement-cost range. It gives the calculator one starting number while still showing the reader the full range.</t>
  </si>
  <si>
    <t>• You can replace the suggested planning cost with your own estimate based on the appliance you expect to buy.</t>
  </si>
  <si>
    <t>• Replacement-cost figures are planning estimates. Actual costs vary by appliance size, features, brand, location, installation requirements, labor rates and whether existing connections can be reused.</t>
  </si>
  <si>
    <t>• The calculator uses planning lifespan and suggested planning cost for its formulas. These numbers can be changed on the MY APPLIANCES tab.</t>
  </si>
  <si>
    <t>SOURCES</t>
  </si>
  <si>
    <t>• Consumer Reports — appliance lifespan and reliability reporting, including figures attributed to the Association of Home Appliance Manufacturers (AHAM).</t>
  </si>
  <si>
    <t>• InterNACHI — Standard Estimated Life Expectancy Chart for Residential Appliances.</t>
  </si>
  <si>
    <t>• HomeGuide — Appliance Prices / Appliance Installation Cost guides, 2026 planning figures.</t>
  </si>
  <si>
    <t>• Homewyse — Cost to Replace a Trash Compactor, May 2026.</t>
  </si>
  <si>
    <t>https://everydayoldhouse.com/replacement-appliance-cost-calculator-budget/</t>
  </si>
  <si>
    <t>© 2026 Everyday Old House. For personal, non-commercial use only. Do not sell, redistribute, or reproduce.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</si>
</sst>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quot; yrs&quot;"/>
  </numFmts>
  <fonts count="27">
    <font>
      <sz val="11"/>
      <color theme="1"/>
      <name val="Calibri"/>
      <family val="2"/>
      <scheme val="minor"/>
    </font>
    <font>
      <b/>
      <sz val="23"/>
      <color rgb="FFFFFFFF"/>
      <name val="Aptos Display"/>
    </font>
    <font>
      <i/>
      <sz val="12"/>
      <color rgb="FF34454F"/>
      <name val="Calibri"/>
    </font>
    <font>
      <b/>
      <sz val="12"/>
      <color rgb="FFFFFFFF"/>
      <name val="Calibri"/>
    </font>
    <font>
      <b/>
      <sz val="14"/>
      <color rgb="FFFFFFFF"/>
      <name val="Calibri"/>
    </font>
    <font>
      <b/>
      <sz val="11"/>
      <color rgb="FF34454F"/>
      <name val="Calibri"/>
    </font>
    <font>
      <sz val="10"/>
      <color rgb="FF34454F"/>
      <name val="Calibri"/>
    </font>
    <font>
      <b/>
      <sz val="11"/>
      <color rgb="FFFFFFFF"/>
      <name val="Calibri"/>
    </font>
    <font>
      <b/>
      <sz val="10"/>
      <color rgb="FF34454F"/>
      <name val="Calibri"/>
    </font>
    <font>
      <b/>
      <sz val="14"/>
      <color rgb="FF34454F"/>
      <name val="Calibri"/>
    </font>
    <font>
      <i/>
      <sz val="10"/>
      <color rgb="FF34454F"/>
      <name val="Calibri"/>
    </font>
    <font>
      <b/>
      <sz val="10"/>
      <color rgb="FFFFFFFF"/>
      <name val="Calibri"/>
    </font>
    <font>
      <b/>
      <sz val="11"/>
      <color rgb="FF34454F"/>
      <name val="Calibri"/>
    </font>
    <font>
      <b/>
      <sz val="12"/>
      <color rgb="FF34454F"/>
      <name val="Calibri"/>
    </font>
    <font>
      <b/>
      <sz val="9"/>
      <color rgb="FFFFFFFF"/>
      <name val="Calibri"/>
    </font>
    <font>
      <b/>
      <sz val="18"/>
      <color rgb="FF34454F"/>
      <name val="Calibri"/>
    </font>
    <font>
      <b/>
      <sz val="16"/>
      <color rgb="FF34454F"/>
      <name val="Calibri"/>
    </font>
    <font>
      <b/>
      <sz val="23"/>
      <color rgb="FFFFFFFF"/>
      <name val="Dm ser"/>
    </font>
    <font>
      <b/>
      <sz val="23"/>
      <color theme="1"/>
      <name val="Aptos Display"/>
      <family val="2"/>
    </font>
    <font>
      <i/>
      <sz val="12"/>
      <color theme="0"/>
      <name val="Calibri"/>
      <family val="2"/>
    </font>
    <font>
      <b/>
      <sz val="12"/>
      <name val="Calibri"/>
      <family val="2"/>
    </font>
    <font>
      <b/>
      <sz val="14"/>
      <name val="Calibri"/>
      <family val="2"/>
    </font>
    <font>
      <b/>
      <sz val="11"/>
      <name val="Calibri"/>
      <family val="2"/>
    </font>
    <font>
      <b/>
      <sz val="10"/>
      <color rgb="FFFFFFFF"/>
      <name val="Calibri"/>
      <family val="2"/>
    </font>
    <font>
      <i/>
      <sz val="9"/>
      <color rgb="FF39434A"/>
      <name val="Aptos"/>
      <family val="2"/>
    </font>
    <font>
      <sz val="11"/>
      <color rgb="FFFFFFFF"/>
      <name val="Calibri"/>
    </font>
    <font>
      <u/>
      <sz val="11"/>
      <color theme="10"/>
      <name val="Calibri"/>
      <family val="2"/>
      <scheme val="minor"/>
    </font>
  </fonts>
  <fills count="10">
    <fill>
      <patternFill patternType="none"/>
    </fill>
    <fill>
      <patternFill patternType="gray125"/>
    </fill>
    <fill>
      <patternFill patternType="solid">
        <fgColor rgb="FFF7F1E3"/>
      </patternFill>
    </fill>
    <fill>
      <patternFill patternType="solid">
        <fgColor rgb="FF5F7486"/>
      </patternFill>
    </fill>
    <fill>
      <patternFill patternType="solid">
        <fgColor rgb="FFA7B39A"/>
      </patternFill>
    </fill>
    <fill>
      <patternFill patternType="solid">
        <fgColor rgb="FFE8EDE4"/>
      </patternFill>
    </fill>
    <fill>
      <patternFill patternType="solid">
        <fgColor rgb="FFFFFFFF"/>
      </patternFill>
    </fill>
    <fill>
      <patternFill patternType="solid">
        <fgColor rgb="FFE8EEF2"/>
      </patternFill>
    </fill>
    <fill>
      <patternFill patternType="solid">
        <fgColor rgb="FFF5EBD2"/>
      </patternFill>
    </fill>
    <fill>
      <patternFill patternType="solid">
        <fgColor theme="2"/>
        <bgColor indexed="64"/>
      </patternFill>
    </fill>
  </fills>
  <borders count="3">
    <border>
      <left/>
      <right/>
      <top/>
      <bottom/>
      <diagonal/>
    </border>
    <border>
      <left/>
      <right/>
      <top/>
      <bottom style="thin">
        <color rgb="FFD8D0C0"/>
      </bottom>
      <diagonal/>
    </border>
    <border>
      <left/>
      <right/>
      <top/>
      <bottom style="thin">
        <color rgb="FFD8D0C0"/>
      </bottom>
      <diagonal/>
    </border>
  </borders>
  <cellStyleXfs count="2">
    <xf numFmtId="0" fontId="0" fillId="0" borderId="0"/>
    <xf numFmtId="0" fontId="26" fillId="0" borderId="0" applyNumberFormat="0" applyFill="0" applyBorder="0" applyAlignment="0" applyProtection="0"/>
  </cellStyleXfs>
  <cellXfs count="55">
    <xf numFmtId="0" fontId="0" fillId="0" borderId="0" xfId="0"/>
    <xf numFmtId="0" fontId="0" fillId="2" borderId="0" xfId="0" applyFill="1"/>
    <xf numFmtId="0" fontId="4" fillId="3" borderId="0" xfId="0" applyFont="1" applyFill="1" applyAlignment="1">
      <alignment horizontal="center" vertical="center"/>
    </xf>
    <xf numFmtId="164" fontId="9" fillId="6" borderId="0" xfId="0" applyNumberFormat="1" applyFont="1" applyFill="1" applyAlignment="1">
      <alignment horizontal="center" vertical="center"/>
    </xf>
    <xf numFmtId="0" fontId="11" fillId="3" borderId="1" xfId="0" applyFont="1" applyFill="1" applyBorder="1" applyAlignment="1">
      <alignment horizontal="center" vertical="center" wrapText="1"/>
    </xf>
    <xf numFmtId="0" fontId="0" fillId="8" borderId="1" xfId="0" applyFill="1" applyBorder="1" applyAlignment="1">
      <alignment vertical="center" wrapText="1"/>
    </xf>
    <xf numFmtId="1" fontId="0" fillId="8" borderId="1" xfId="0" applyNumberFormat="1" applyFill="1" applyBorder="1" applyAlignment="1">
      <alignment vertical="center" wrapText="1"/>
    </xf>
    <xf numFmtId="1" fontId="0" fillId="7" borderId="1" xfId="0" applyNumberFormat="1" applyFill="1" applyBorder="1" applyAlignment="1">
      <alignment vertical="center" wrapText="1"/>
    </xf>
    <xf numFmtId="0" fontId="0" fillId="7" borderId="1" xfId="0" applyFill="1" applyBorder="1" applyAlignment="1">
      <alignment vertical="center" wrapText="1"/>
    </xf>
    <xf numFmtId="0" fontId="12" fillId="5" borderId="1" xfId="0" applyFont="1" applyFill="1" applyBorder="1"/>
    <xf numFmtId="0" fontId="11" fillId="3" borderId="0" xfId="0" applyFont="1" applyFill="1" applyAlignment="1">
      <alignment horizontal="center" vertical="center" wrapText="1"/>
    </xf>
    <xf numFmtId="1" fontId="0" fillId="0" borderId="1" xfId="0" applyNumberFormat="1" applyBorder="1" applyAlignment="1">
      <alignment vertical="center"/>
    </xf>
    <xf numFmtId="0" fontId="0" fillId="0" borderId="1" xfId="0" applyBorder="1" applyAlignment="1">
      <alignment vertical="center"/>
    </xf>
    <xf numFmtId="165" fontId="0" fillId="0" borderId="1" xfId="0" applyNumberFormat="1" applyBorder="1" applyAlignment="1">
      <alignment vertical="center"/>
    </xf>
    <xf numFmtId="0" fontId="0" fillId="0" borderId="1" xfId="0" applyBorder="1"/>
    <xf numFmtId="1" fontId="0" fillId="0" borderId="1" xfId="0" applyNumberFormat="1" applyBorder="1"/>
    <xf numFmtId="165" fontId="0" fillId="0" borderId="1" xfId="0" applyNumberFormat="1" applyBorder="1"/>
    <xf numFmtId="165" fontId="0" fillId="8" borderId="1" xfId="0" applyNumberFormat="1" applyFill="1" applyBorder="1" applyAlignment="1">
      <alignment vertical="center" wrapText="1"/>
    </xf>
    <xf numFmtId="165" fontId="0" fillId="7" borderId="1" xfId="0" applyNumberFormat="1" applyFill="1" applyBorder="1" applyAlignment="1">
      <alignment vertical="center" wrapText="1"/>
    </xf>
    <xf numFmtId="0" fontId="4" fillId="3" borderId="1" xfId="0" applyFont="1" applyFill="1" applyBorder="1" applyAlignment="1">
      <alignment vertical="top" wrapText="1"/>
    </xf>
    <xf numFmtId="166" fontId="4" fillId="3" borderId="1" xfId="0" applyNumberFormat="1" applyFont="1" applyFill="1" applyBorder="1" applyAlignment="1">
      <alignment vertical="top" wrapText="1"/>
    </xf>
    <xf numFmtId="165" fontId="4" fillId="3" borderId="1" xfId="0" applyNumberFormat="1" applyFont="1" applyFill="1" applyBorder="1" applyAlignment="1">
      <alignment vertical="top" wrapText="1"/>
    </xf>
    <xf numFmtId="0" fontId="20" fillId="2" borderId="1" xfId="0" applyFont="1" applyFill="1" applyBorder="1" applyAlignment="1">
      <alignment vertical="center" wrapText="1"/>
    </xf>
    <xf numFmtId="0" fontId="21" fillId="0" borderId="1" xfId="0" applyFont="1" applyBorder="1" applyAlignment="1">
      <alignment vertical="top" wrapText="1"/>
    </xf>
    <xf numFmtId="166" fontId="21" fillId="0" borderId="1" xfId="0" applyNumberFormat="1" applyFont="1" applyBorder="1" applyAlignment="1">
      <alignment vertical="top" wrapText="1"/>
    </xf>
    <xf numFmtId="165" fontId="21" fillId="0" borderId="1" xfId="0" applyNumberFormat="1" applyFont="1" applyBorder="1" applyAlignment="1">
      <alignment vertical="top" wrapText="1"/>
    </xf>
    <xf numFmtId="0" fontId="23" fillId="3" borderId="1" xfId="0" applyFont="1" applyFill="1" applyBorder="1" applyAlignment="1">
      <alignment horizontal="center" vertical="center" wrapText="1"/>
    </xf>
    <xf numFmtId="0" fontId="25" fillId="0" borderId="0" xfId="0" applyFont="1" applyAlignment="1">
      <alignment horizontal="center"/>
    </xf>
    <xf numFmtId="1" fontId="15" fillId="7" borderId="0" xfId="0" applyNumberFormat="1" applyFont="1" applyFill="1" applyAlignment="1">
      <alignment horizontal="center" vertical="center"/>
    </xf>
    <xf numFmtId="0" fontId="0" fillId="0" borderId="0" xfId="0"/>
    <xf numFmtId="165" fontId="15" fillId="7" borderId="0" xfId="0" applyNumberFormat="1" applyFont="1" applyFill="1" applyAlignment="1">
      <alignment horizontal="center" vertical="center"/>
    </xf>
    <xf numFmtId="0" fontId="14" fillId="3" borderId="0" xfId="0" applyFont="1" applyFill="1" applyAlignment="1">
      <alignment horizontal="center" vertical="center"/>
    </xf>
    <xf numFmtId="0" fontId="1" fillId="3" borderId="0" xfId="0" applyFont="1" applyFill="1" applyAlignment="1">
      <alignment horizontal="left" vertical="center" wrapText="1"/>
    </xf>
    <xf numFmtId="0" fontId="6" fillId="0" borderId="0" xfId="0" applyFont="1"/>
    <xf numFmtId="0" fontId="2" fillId="0" borderId="0" xfId="0" applyFont="1" applyAlignment="1">
      <alignment horizontal="left"/>
    </xf>
    <xf numFmtId="165" fontId="13" fillId="0" borderId="0" xfId="0" applyNumberFormat="1" applyFont="1" applyAlignment="1">
      <alignment horizontal="right"/>
    </xf>
    <xf numFmtId="0" fontId="3" fillId="4" borderId="0" xfId="0" applyFont="1" applyFill="1"/>
    <xf numFmtId="165" fontId="16" fillId="0" borderId="0" xfId="0" applyNumberFormat="1" applyFont="1" applyAlignment="1">
      <alignment horizontal="right"/>
    </xf>
    <xf numFmtId="0" fontId="6" fillId="5" borderId="0" xfId="0" applyFont="1" applyFill="1" applyAlignment="1">
      <alignment vertical="center" wrapText="1"/>
    </xf>
    <xf numFmtId="0" fontId="2" fillId="2" borderId="0" xfId="0" applyFont="1" applyFill="1" applyAlignment="1">
      <alignment horizontal="left"/>
    </xf>
    <xf numFmtId="0" fontId="5" fillId="2" borderId="0" xfId="0" applyFont="1" applyFill="1"/>
    <xf numFmtId="0" fontId="8" fillId="2" borderId="0" xfId="0" applyFont="1" applyFill="1" applyAlignment="1">
      <alignment vertical="center" wrapText="1"/>
    </xf>
    <xf numFmtId="0" fontId="6" fillId="2" borderId="0" xfId="0" applyFont="1" applyFill="1" applyAlignment="1">
      <alignment vertical="top" wrapText="1"/>
    </xf>
    <xf numFmtId="0" fontId="5" fillId="7" borderId="0" xfId="0" applyFont="1" applyFill="1" applyAlignment="1">
      <alignment vertical="center" wrapText="1"/>
    </xf>
    <xf numFmtId="0" fontId="17" fillId="3" borderId="0" xfId="0" applyFont="1" applyFill="1" applyAlignment="1">
      <alignment horizontal="left" vertical="center" wrapText="1"/>
    </xf>
    <xf numFmtId="0" fontId="7" fillId="3" borderId="0" xfId="0" applyFont="1" applyFill="1"/>
    <xf numFmtId="0" fontId="24" fillId="5" borderId="2" xfId="0" applyFont="1" applyFill="1" applyBorder="1" applyAlignment="1">
      <alignment vertical="top" wrapText="1"/>
    </xf>
    <xf numFmtId="0" fontId="0" fillId="0" borderId="2" xfId="0" applyBorder="1"/>
    <xf numFmtId="0" fontId="10" fillId="5" borderId="0" xfId="0" applyFont="1" applyFill="1" applyAlignment="1">
      <alignment vertical="center" wrapText="1"/>
    </xf>
    <xf numFmtId="0" fontId="22" fillId="9" borderId="0" xfId="0" applyFont="1" applyFill="1"/>
    <xf numFmtId="0" fontId="6" fillId="0" borderId="0" xfId="0" applyFont="1" applyAlignment="1">
      <alignment vertical="top" wrapText="1"/>
    </xf>
    <xf numFmtId="0" fontId="19" fillId="3" borderId="0" xfId="0" applyFont="1" applyFill="1" applyAlignment="1">
      <alignment vertical="center" wrapText="1"/>
    </xf>
    <xf numFmtId="0" fontId="18" fillId="2" borderId="0" xfId="0" applyFont="1" applyFill="1" applyAlignment="1">
      <alignment vertical="center"/>
    </xf>
    <xf numFmtId="0" fontId="5" fillId="0" borderId="0" xfId="0" applyFont="1"/>
    <xf numFmtId="0" fontId="26" fillId="0" borderId="0" xfId="1"/>
  </cellXfs>
  <cellStyles count="2">
    <cellStyle name="Hyperlink" xfId="1" builtinId="8"/>
    <cellStyle name="Normal" xfId="0" builtinId="0"/>
  </cellStyles>
  <dxfs count="4">
    <dxf>
      <fill>
        <patternFill patternType="solid">
          <fgColor rgb="FFE9B7AD"/>
        </patternFill>
      </fill>
    </dxf>
    <dxf>
      <fill>
        <patternFill patternType="solid">
          <fgColor rgb="FFF3D7C8"/>
        </patternFill>
      </fill>
    </dxf>
    <dxf>
      <fill>
        <patternFill patternType="solid">
          <fgColor rgb="FFF5EBD2"/>
        </patternFill>
      </fill>
    </dxf>
    <dxf>
      <fill>
        <patternFill patternType="solid">
          <fgColor rgb="FFE8EDE4"/>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everydayoldhouse.com/replacement-appliance-cost-calculator-budge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verydayoldhouse.com/replacement-appliance-cost-calculator-budge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verydayoldhouse.com/replacement-appliance-cost-calculator-budg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
  <sheetViews>
    <sheetView showGridLines="0" topLeftCell="A15" workbookViewId="0">
      <selection activeCell="B36" sqref="B36"/>
    </sheetView>
  </sheetViews>
  <sheetFormatPr defaultRowHeight="14.4"/>
  <cols>
    <col min="1" max="1" width="4" customWidth="1"/>
    <col min="2" max="6" width="22" customWidth="1"/>
    <col min="7" max="7" width="4" customWidth="1"/>
  </cols>
  <sheetData>
    <row r="1" spans="1:7">
      <c r="A1" s="1"/>
      <c r="B1" s="1"/>
      <c r="C1" s="1"/>
      <c r="D1" s="1"/>
      <c r="E1" s="1"/>
      <c r="F1" s="1"/>
      <c r="G1" s="1"/>
    </row>
    <row r="2" spans="1:7">
      <c r="A2" s="1"/>
      <c r="B2" s="44" t="s">
        <v>20</v>
      </c>
      <c r="C2" s="29"/>
      <c r="D2" s="29"/>
      <c r="E2" s="29"/>
      <c r="F2" s="29"/>
      <c r="G2" s="1"/>
    </row>
    <row r="3" spans="1:7">
      <c r="A3" s="1"/>
      <c r="B3" s="29"/>
      <c r="C3" s="29"/>
      <c r="D3" s="29"/>
      <c r="E3" s="29"/>
      <c r="F3" s="29"/>
      <c r="G3" s="1"/>
    </row>
    <row r="4" spans="1:7" ht="15.6" customHeight="1">
      <c r="A4" s="1"/>
      <c r="B4" s="39" t="s">
        <v>21</v>
      </c>
      <c r="C4" s="29"/>
      <c r="D4" s="29"/>
      <c r="E4" s="29"/>
      <c r="F4" s="29"/>
      <c r="G4" s="1"/>
    </row>
    <row r="5" spans="1:7">
      <c r="A5" s="1"/>
      <c r="B5" s="1"/>
      <c r="C5" s="1"/>
      <c r="D5" s="1"/>
      <c r="E5" s="1"/>
      <c r="F5" s="1"/>
      <c r="G5" s="1"/>
    </row>
    <row r="6" spans="1:7" ht="15.6" customHeight="1">
      <c r="A6" s="1"/>
      <c r="B6" s="36" t="s">
        <v>22</v>
      </c>
      <c r="C6" s="29"/>
      <c r="D6" s="29"/>
      <c r="E6" s="29"/>
      <c r="F6" s="29"/>
      <c r="G6" s="1"/>
    </row>
    <row r="7" spans="1:7" ht="18" customHeight="1">
      <c r="A7" s="1"/>
      <c r="B7" s="2" t="s">
        <v>23</v>
      </c>
      <c r="C7" s="40" t="s">
        <v>24</v>
      </c>
      <c r="D7" s="29"/>
      <c r="E7" s="29"/>
      <c r="F7" s="29"/>
      <c r="G7" s="1"/>
    </row>
    <row r="8" spans="1:7" ht="30" customHeight="1">
      <c r="A8" s="1"/>
      <c r="B8" s="1"/>
      <c r="C8" s="42" t="s">
        <v>25</v>
      </c>
      <c r="D8" s="29"/>
      <c r="E8" s="29"/>
      <c r="F8" s="29"/>
      <c r="G8" s="1"/>
    </row>
    <row r="9" spans="1:7">
      <c r="A9" s="1"/>
      <c r="B9" s="1"/>
      <c r="C9" s="1"/>
      <c r="D9" s="1"/>
      <c r="E9" s="1"/>
      <c r="F9" s="1"/>
      <c r="G9" s="1"/>
    </row>
    <row r="10" spans="1:7" ht="18" customHeight="1">
      <c r="A10" s="1"/>
      <c r="B10" s="2" t="s">
        <v>26</v>
      </c>
      <c r="C10" s="40" t="s">
        <v>27</v>
      </c>
      <c r="D10" s="29"/>
      <c r="E10" s="29"/>
      <c r="F10" s="29"/>
      <c r="G10" s="1"/>
    </row>
    <row r="11" spans="1:7" ht="30" customHeight="1">
      <c r="A11" s="1"/>
      <c r="B11" s="1"/>
      <c r="C11" s="42" t="s">
        <v>28</v>
      </c>
      <c r="D11" s="29"/>
      <c r="E11" s="29"/>
      <c r="F11" s="29"/>
      <c r="G11" s="1"/>
    </row>
    <row r="12" spans="1:7">
      <c r="A12" s="1"/>
      <c r="B12" s="1"/>
      <c r="C12" s="1"/>
      <c r="D12" s="1"/>
      <c r="E12" s="1"/>
      <c r="F12" s="1"/>
      <c r="G12" s="1"/>
    </row>
    <row r="13" spans="1:7" ht="18" customHeight="1">
      <c r="A13" s="1"/>
      <c r="B13" s="2" t="s">
        <v>29</v>
      </c>
      <c r="C13" s="40" t="s">
        <v>30</v>
      </c>
      <c r="D13" s="29"/>
      <c r="E13" s="29"/>
      <c r="F13" s="29"/>
      <c r="G13" s="1"/>
    </row>
    <row r="14" spans="1:7" ht="30" customHeight="1">
      <c r="A14" s="1"/>
      <c r="B14" s="1"/>
      <c r="C14" s="42" t="s">
        <v>31</v>
      </c>
      <c r="D14" s="29"/>
      <c r="E14" s="29"/>
      <c r="F14" s="29"/>
      <c r="G14" s="1"/>
    </row>
    <row r="15" spans="1:7">
      <c r="A15" s="1"/>
      <c r="B15" s="1"/>
      <c r="C15" s="1"/>
      <c r="D15" s="1"/>
      <c r="E15" s="1"/>
      <c r="F15" s="1"/>
      <c r="G15" s="1"/>
    </row>
    <row r="16" spans="1:7" ht="18" customHeight="1">
      <c r="A16" s="1"/>
      <c r="B16" s="2" t="s">
        <v>32</v>
      </c>
      <c r="C16" s="40" t="s">
        <v>33</v>
      </c>
      <c r="D16" s="29"/>
      <c r="E16" s="29"/>
      <c r="F16" s="29"/>
      <c r="G16" s="1"/>
    </row>
    <row r="17" spans="1:7" ht="30" customHeight="1">
      <c r="A17" s="1"/>
      <c r="B17" s="1"/>
      <c r="C17" s="42" t="s">
        <v>34</v>
      </c>
      <c r="D17" s="29"/>
      <c r="E17" s="29"/>
      <c r="F17" s="29"/>
      <c r="G17" s="1"/>
    </row>
    <row r="18" spans="1:7">
      <c r="A18" s="1"/>
      <c r="B18" s="1"/>
      <c r="C18" s="1"/>
      <c r="D18" s="1"/>
      <c r="E18" s="1"/>
      <c r="F18" s="1"/>
      <c r="G18" s="1"/>
    </row>
    <row r="19" spans="1:7">
      <c r="A19" s="1"/>
      <c r="B19" s="1"/>
      <c r="C19" s="1"/>
      <c r="D19" s="1"/>
      <c r="E19" s="1"/>
      <c r="F19" s="1"/>
      <c r="G19" s="1"/>
    </row>
    <row r="20" spans="1:7" ht="15.6" customHeight="1">
      <c r="A20" s="1"/>
      <c r="B20" s="36" t="s">
        <v>35</v>
      </c>
      <c r="C20" s="29"/>
      <c r="D20" s="29"/>
      <c r="E20" s="29"/>
      <c r="F20" s="29"/>
      <c r="G20" s="1"/>
    </row>
    <row r="21" spans="1:7">
      <c r="A21" s="1"/>
      <c r="B21" s="38" t="s">
        <v>36</v>
      </c>
      <c r="C21" s="29"/>
      <c r="D21" s="29"/>
      <c r="E21" s="29"/>
      <c r="F21" s="29"/>
      <c r="G21" s="1"/>
    </row>
    <row r="22" spans="1:7">
      <c r="A22" s="1"/>
      <c r="B22" s="29"/>
      <c r="C22" s="29"/>
      <c r="D22" s="29"/>
      <c r="E22" s="29"/>
      <c r="F22" s="29"/>
      <c r="G22" s="1"/>
    </row>
    <row r="23" spans="1:7">
      <c r="A23" s="1"/>
      <c r="B23" s="29"/>
      <c r="C23" s="29"/>
      <c r="D23" s="29"/>
      <c r="E23" s="29"/>
      <c r="F23" s="29"/>
      <c r="G23" s="1"/>
    </row>
    <row r="24" spans="1:7">
      <c r="A24" s="1"/>
      <c r="B24" s="1"/>
      <c r="C24" s="1"/>
      <c r="D24" s="1"/>
      <c r="E24" s="1"/>
      <c r="F24" s="1"/>
      <c r="G24" s="1"/>
    </row>
    <row r="25" spans="1:7">
      <c r="A25" s="1"/>
      <c r="B25" s="45" t="s">
        <v>37</v>
      </c>
      <c r="C25" s="29"/>
      <c r="D25" s="29"/>
      <c r="E25" s="1"/>
      <c r="F25" s="1"/>
      <c r="G25" s="1"/>
    </row>
    <row r="26" spans="1:7" ht="18" customHeight="1">
      <c r="A26" s="1"/>
      <c r="B26" s="41" t="s">
        <v>38</v>
      </c>
      <c r="C26" s="29"/>
      <c r="D26" s="29"/>
      <c r="E26" s="3">
        <v>2.5000000000000001E-2</v>
      </c>
      <c r="F26" s="1"/>
      <c r="G26" s="1"/>
    </row>
    <row r="27" spans="1:7">
      <c r="A27" s="1"/>
      <c r="B27" s="29"/>
      <c r="C27" s="29"/>
      <c r="D27" s="29"/>
      <c r="E27" s="1"/>
      <c r="F27" s="1"/>
      <c r="G27" s="1"/>
    </row>
    <row r="28" spans="1:7">
      <c r="A28" s="1"/>
      <c r="B28" s="1"/>
      <c r="C28" s="1"/>
      <c r="D28" s="1"/>
      <c r="E28" s="1"/>
      <c r="F28" s="1"/>
      <c r="G28" s="1"/>
    </row>
    <row r="29" spans="1:7">
      <c r="A29" s="1"/>
      <c r="B29" s="43" t="s">
        <v>39</v>
      </c>
      <c r="C29" s="29"/>
      <c r="D29" s="29"/>
      <c r="E29" s="29"/>
      <c r="F29" s="29"/>
      <c r="G29" s="1"/>
    </row>
    <row r="30" spans="1:7">
      <c r="A30" s="1"/>
      <c r="B30" s="29"/>
      <c r="C30" s="29"/>
      <c r="D30" s="29"/>
      <c r="E30" s="29"/>
      <c r="F30" s="29"/>
      <c r="G30" s="1"/>
    </row>
    <row r="31" spans="1:7">
      <c r="A31" s="1"/>
      <c r="B31" s="29"/>
      <c r="C31" s="29"/>
      <c r="D31" s="29"/>
      <c r="E31" s="29"/>
      <c r="F31" s="29"/>
      <c r="G31" s="1"/>
    </row>
    <row r="32" spans="1:7">
      <c r="A32" s="1"/>
      <c r="B32" s="1"/>
      <c r="C32" s="1"/>
      <c r="D32" s="1"/>
      <c r="E32" s="1"/>
      <c r="F32" s="1"/>
      <c r="G32" s="1"/>
    </row>
    <row r="33" spans="1:7">
      <c r="A33" s="1"/>
      <c r="B33" s="1"/>
      <c r="C33" s="1"/>
      <c r="D33" s="1"/>
      <c r="E33" s="1"/>
      <c r="F33" s="1"/>
      <c r="G33" s="1"/>
    </row>
    <row r="34" spans="1:7">
      <c r="A34" s="1"/>
      <c r="B34" s="1" t="s">
        <v>109</v>
      </c>
      <c r="C34" s="1"/>
      <c r="D34" s="1"/>
      <c r="E34" s="1"/>
      <c r="F34" s="1"/>
      <c r="G34" s="1"/>
    </row>
    <row r="35" spans="1:7">
      <c r="A35" s="1"/>
      <c r="B35" s="1"/>
      <c r="C35" s="1"/>
      <c r="D35" s="1"/>
      <c r="E35" s="1"/>
      <c r="F35" s="1"/>
      <c r="G35" s="1"/>
    </row>
  </sheetData>
  <mergeCells count="16">
    <mergeCell ref="B29:F31"/>
    <mergeCell ref="C8:F8"/>
    <mergeCell ref="B20:F20"/>
    <mergeCell ref="B2:F3"/>
    <mergeCell ref="C7:F7"/>
    <mergeCell ref="C16:F16"/>
    <mergeCell ref="C11:F11"/>
    <mergeCell ref="C10:F10"/>
    <mergeCell ref="B25:D25"/>
    <mergeCell ref="C14:F14"/>
    <mergeCell ref="B4:F4"/>
    <mergeCell ref="C13:F13"/>
    <mergeCell ref="B26:D27"/>
    <mergeCell ref="C17:F17"/>
    <mergeCell ref="B6:F6"/>
    <mergeCell ref="B21:F23"/>
  </mergeCells>
  <pageMargins left="0.35" right="0.35" top="0.5" bottom="0.5" header="0.5" footer="0.5"/>
  <pageSetup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M35"/>
  <sheetViews>
    <sheetView showGridLines="0" workbookViewId="0">
      <pane xSplit="2" ySplit="7" topLeftCell="C19" activePane="bottomRight" state="frozen"/>
      <selection pane="topRight"/>
      <selection pane="bottomLeft"/>
      <selection pane="bottomRight" activeCell="A35" sqref="A35"/>
    </sheetView>
  </sheetViews>
  <sheetFormatPr defaultRowHeight="14.4"/>
  <cols>
    <col min="1" max="1" width="22" customWidth="1"/>
    <col min="2" max="2" width="18" customWidth="1"/>
    <col min="3" max="3" width="13" customWidth="1"/>
    <col min="4" max="4" width="17" customWidth="1"/>
    <col min="5" max="6" width="15" customWidth="1"/>
    <col min="7" max="7" width="23" customWidth="1"/>
    <col min="8" max="8" width="18" customWidth="1"/>
    <col min="9" max="9" width="17" customWidth="1"/>
    <col min="10" max="10" width="16" customWidth="1"/>
    <col min="11" max="12" width="17" customWidth="1"/>
    <col min="13" max="13" width="13" hidden="1" customWidth="1"/>
  </cols>
  <sheetData>
    <row r="2" spans="1:13">
      <c r="B2" s="32" t="s">
        <v>40</v>
      </c>
      <c r="C2" s="29"/>
      <c r="D2" s="29"/>
      <c r="E2" s="29"/>
      <c r="F2" s="29"/>
      <c r="G2" s="29"/>
      <c r="H2" s="29"/>
      <c r="I2" s="29"/>
      <c r="J2" s="29"/>
      <c r="K2" s="29"/>
      <c r="L2" s="29"/>
    </row>
    <row r="3" spans="1:13">
      <c r="B3" s="29"/>
      <c r="C3" s="29"/>
      <c r="D3" s="29"/>
      <c r="E3" s="29"/>
      <c r="F3" s="29"/>
      <c r="G3" s="29"/>
      <c r="H3" s="29"/>
      <c r="I3" s="29"/>
      <c r="J3" s="29"/>
      <c r="K3" s="29"/>
      <c r="L3" s="29"/>
    </row>
    <row r="4" spans="1:13" ht="15.6" customHeight="1">
      <c r="B4" s="34" t="s">
        <v>41</v>
      </c>
      <c r="C4" s="29"/>
      <c r="D4" s="29"/>
      <c r="E4" s="29"/>
      <c r="F4" s="29"/>
      <c r="G4" s="29"/>
      <c r="H4" s="29"/>
      <c r="I4" s="29"/>
      <c r="J4" s="29"/>
      <c r="K4" s="29"/>
      <c r="L4" s="29"/>
    </row>
    <row r="6" spans="1:13">
      <c r="B6" s="49" t="s">
        <v>42</v>
      </c>
      <c r="C6" s="29"/>
      <c r="D6" s="29"/>
      <c r="E6" s="29"/>
      <c r="F6" s="29"/>
      <c r="G6" s="29"/>
      <c r="H6" s="45" t="s">
        <v>43</v>
      </c>
      <c r="I6" s="29"/>
      <c r="J6" s="29"/>
      <c r="K6" s="29"/>
      <c r="L6" s="29"/>
    </row>
    <row r="7" spans="1:13" ht="42" customHeight="1">
      <c r="A7" s="4" t="s">
        <v>8</v>
      </c>
      <c r="B7" s="4" t="s">
        <v>44</v>
      </c>
      <c r="C7" s="4" t="s">
        <v>45</v>
      </c>
      <c r="D7" s="4" t="s">
        <v>46</v>
      </c>
      <c r="E7" s="4" t="s">
        <v>47</v>
      </c>
      <c r="F7" s="4" t="s">
        <v>7</v>
      </c>
      <c r="G7" s="4" t="s">
        <v>9</v>
      </c>
      <c r="H7" s="26" t="s">
        <v>48</v>
      </c>
      <c r="I7" s="4" t="s">
        <v>10</v>
      </c>
      <c r="J7" s="4" t="s">
        <v>49</v>
      </c>
      <c r="K7" s="4" t="s">
        <v>50</v>
      </c>
      <c r="L7" s="4" t="s">
        <v>11</v>
      </c>
      <c r="M7" s="27" t="s">
        <v>51</v>
      </c>
    </row>
    <row r="8" spans="1:13">
      <c r="A8" s="5" t="s">
        <v>52</v>
      </c>
      <c r="B8" s="6">
        <v>2015</v>
      </c>
      <c r="C8" s="7">
        <f t="shared" ref="C8:C27" ca="1" si="0">IF(B8="","",YEAR(TODAY())-B8)</f>
        <v>11</v>
      </c>
      <c r="D8" s="7">
        <f>IF(A8="","",IFERROR(_xlfn.XLOOKUP(A8,'APPLIANCE GUIDE'!$A$5:$A$13,'APPLIANCE GUIDE'!$C$5:$C$13,""),""))</f>
        <v>11</v>
      </c>
      <c r="E8" s="7">
        <f t="shared" ref="E8:E27" ca="1" si="1">IF(OR(C8="",D8=""),"",MAX(0,D8-C8))</f>
        <v>0</v>
      </c>
      <c r="F8" s="7">
        <f t="shared" ref="F8:F27" ca="1" si="2">IF(E8="","",YEAR(TODAY())+E8)</f>
        <v>2026</v>
      </c>
      <c r="G8" s="8" t="str">
        <f t="shared" ref="G8:G27" ca="1" si="3">IF(C8="","",IF(C8&gt;D8,"PAST EXPECTED LIFE",IF(E8&lt;=1,"REPLACE SOON",IF(E8&lt;=5,"PLAN AHEAD","GOOD"))))</f>
        <v>REPLACE SOON</v>
      </c>
      <c r="H8" s="18">
        <f>IF(A8="","",IFERROR(_xlfn.XLOOKUP(A8,'APPLIANCE GUIDE'!$A$5:$A$13,'APPLIANCE GUIDE'!$E$5:$E$13,""),""))</f>
        <v>1725</v>
      </c>
      <c r="I8" s="18">
        <f t="shared" ref="I8:I27" ca="1" si="4">IF(OR(H8="",E8=""),"",H8*(1+InflationRate)^E8)</f>
        <v>1725</v>
      </c>
      <c r="J8" s="17"/>
      <c r="K8" s="18">
        <f t="shared" ref="K8:K27" ca="1" si="5">IF(I8="","",MAX(0,I8-IF(J8="",0,J8)))</f>
        <v>1725</v>
      </c>
      <c r="L8" s="18">
        <f t="shared" ref="L8:L27" ca="1" si="6">IF(K8="","",K8/12/MAX(1,E8))</f>
        <v>143.75</v>
      </c>
      <c r="M8">
        <f t="shared" ref="M8:M27" ca="1" si="7">IF(F8="","",F8+ROW()/10000)</f>
        <v>2026.0008</v>
      </c>
    </row>
    <row r="9" spans="1:13">
      <c r="A9" s="5"/>
      <c r="B9" s="6"/>
      <c r="C9" s="7" t="str">
        <f t="shared" ca="1" si="0"/>
        <v/>
      </c>
      <c r="D9" s="7" t="str">
        <f>IF(A9="","",IFERROR(_xlfn.XLOOKUP(A9,'APPLIANCE GUIDE'!$A$5:$A$13,'APPLIANCE GUIDE'!$C$5:$C$13,""),""))</f>
        <v/>
      </c>
      <c r="E9" s="7" t="str">
        <f t="shared" ca="1" si="1"/>
        <v/>
      </c>
      <c r="F9" s="7" t="str">
        <f t="shared" ca="1" si="2"/>
        <v/>
      </c>
      <c r="G9" s="8" t="str">
        <f t="shared" ca="1" si="3"/>
        <v/>
      </c>
      <c r="H9" s="18" t="str">
        <f>IF(A9="","",IFERROR(_xlfn.XLOOKUP(A9,'APPLIANCE GUIDE'!$A$5:$A$13,'APPLIANCE GUIDE'!$E$5:$E$13,""),""))</f>
        <v/>
      </c>
      <c r="I9" s="18" t="str">
        <f t="shared" ca="1" si="4"/>
        <v/>
      </c>
      <c r="J9" s="17"/>
      <c r="K9" s="18" t="str">
        <f t="shared" ca="1" si="5"/>
        <v/>
      </c>
      <c r="L9" s="18" t="str">
        <f t="shared" ca="1" si="6"/>
        <v/>
      </c>
      <c r="M9" t="str">
        <f t="shared" ca="1" si="7"/>
        <v/>
      </c>
    </row>
    <row r="10" spans="1:13">
      <c r="A10" s="5"/>
      <c r="B10" s="6"/>
      <c r="C10" s="7" t="str">
        <f t="shared" ca="1" si="0"/>
        <v/>
      </c>
      <c r="D10" s="7" t="str">
        <f>IF(A10="","",IFERROR(_xlfn.XLOOKUP(A10,'APPLIANCE GUIDE'!$A$5:$A$13,'APPLIANCE GUIDE'!$C$5:$C$13,""),""))</f>
        <v/>
      </c>
      <c r="E10" s="7" t="str">
        <f t="shared" ca="1" si="1"/>
        <v/>
      </c>
      <c r="F10" s="7" t="str">
        <f t="shared" ca="1" si="2"/>
        <v/>
      </c>
      <c r="G10" s="8" t="str">
        <f t="shared" ca="1" si="3"/>
        <v/>
      </c>
      <c r="H10" s="18" t="str">
        <f>IF(A10="","",IFERROR(_xlfn.XLOOKUP(A10,'APPLIANCE GUIDE'!$A$5:$A$13,'APPLIANCE GUIDE'!$E$5:$E$13,""),""))</f>
        <v/>
      </c>
      <c r="I10" s="18" t="str">
        <f t="shared" ca="1" si="4"/>
        <v/>
      </c>
      <c r="J10" s="17"/>
      <c r="K10" s="18" t="str">
        <f t="shared" ca="1" si="5"/>
        <v/>
      </c>
      <c r="L10" s="18" t="str">
        <f t="shared" ca="1" si="6"/>
        <v/>
      </c>
      <c r="M10" t="str">
        <f t="shared" ca="1" si="7"/>
        <v/>
      </c>
    </row>
    <row r="11" spans="1:13">
      <c r="A11" s="5"/>
      <c r="B11" s="6"/>
      <c r="C11" s="7" t="str">
        <f t="shared" ca="1" si="0"/>
        <v/>
      </c>
      <c r="D11" s="7" t="str">
        <f>IF(A11="","",IFERROR(_xlfn.XLOOKUP(A11,'APPLIANCE GUIDE'!$A$5:$A$13,'APPLIANCE GUIDE'!$C$5:$C$13,""),""))</f>
        <v/>
      </c>
      <c r="E11" s="7" t="str">
        <f t="shared" ca="1" si="1"/>
        <v/>
      </c>
      <c r="F11" s="7" t="str">
        <f t="shared" ca="1" si="2"/>
        <v/>
      </c>
      <c r="G11" s="8" t="str">
        <f t="shared" ca="1" si="3"/>
        <v/>
      </c>
      <c r="H11" s="18" t="str">
        <f>IF(A11="","",IFERROR(_xlfn.XLOOKUP(A11,'APPLIANCE GUIDE'!$A$5:$A$13,'APPLIANCE GUIDE'!$E$5:$E$13,""),""))</f>
        <v/>
      </c>
      <c r="I11" s="18" t="str">
        <f t="shared" ca="1" si="4"/>
        <v/>
      </c>
      <c r="J11" s="17"/>
      <c r="K11" s="18" t="str">
        <f t="shared" ca="1" si="5"/>
        <v/>
      </c>
      <c r="L11" s="18" t="str">
        <f t="shared" ca="1" si="6"/>
        <v/>
      </c>
      <c r="M11" t="str">
        <f t="shared" ca="1" si="7"/>
        <v/>
      </c>
    </row>
    <row r="12" spans="1:13">
      <c r="A12" s="5"/>
      <c r="B12" s="6"/>
      <c r="C12" s="7" t="str">
        <f t="shared" ca="1" si="0"/>
        <v/>
      </c>
      <c r="D12" s="7" t="str">
        <f>IF(A12="","",IFERROR(_xlfn.XLOOKUP(A12,'APPLIANCE GUIDE'!$A$5:$A$13,'APPLIANCE GUIDE'!$C$5:$C$13,""),""))</f>
        <v/>
      </c>
      <c r="E12" s="7" t="str">
        <f t="shared" ca="1" si="1"/>
        <v/>
      </c>
      <c r="F12" s="7" t="str">
        <f t="shared" ca="1" si="2"/>
        <v/>
      </c>
      <c r="G12" s="8" t="str">
        <f t="shared" ca="1" si="3"/>
        <v/>
      </c>
      <c r="H12" s="18" t="str">
        <f>IF(A12="","",IFERROR(_xlfn.XLOOKUP(A12,'APPLIANCE GUIDE'!$A$5:$A$13,'APPLIANCE GUIDE'!$E$5:$E$13,""),""))</f>
        <v/>
      </c>
      <c r="I12" s="18" t="str">
        <f t="shared" ca="1" si="4"/>
        <v/>
      </c>
      <c r="J12" s="17"/>
      <c r="K12" s="18" t="str">
        <f t="shared" ca="1" si="5"/>
        <v/>
      </c>
      <c r="L12" s="18" t="str">
        <f t="shared" ca="1" si="6"/>
        <v/>
      </c>
      <c r="M12" t="str">
        <f t="shared" ca="1" si="7"/>
        <v/>
      </c>
    </row>
    <row r="13" spans="1:13">
      <c r="A13" s="5"/>
      <c r="B13" s="6"/>
      <c r="C13" s="7" t="str">
        <f t="shared" ca="1" si="0"/>
        <v/>
      </c>
      <c r="D13" s="7" t="str">
        <f>IF(A13="","",IFERROR(_xlfn.XLOOKUP(A13,'APPLIANCE GUIDE'!$A$5:$A$13,'APPLIANCE GUIDE'!$C$5:$C$13,""),""))</f>
        <v/>
      </c>
      <c r="E13" s="7" t="str">
        <f t="shared" ca="1" si="1"/>
        <v/>
      </c>
      <c r="F13" s="7" t="str">
        <f t="shared" ca="1" si="2"/>
        <v/>
      </c>
      <c r="G13" s="8" t="str">
        <f t="shared" ca="1" si="3"/>
        <v/>
      </c>
      <c r="H13" s="18" t="str">
        <f>IF(A13="","",IFERROR(_xlfn.XLOOKUP(A13,'APPLIANCE GUIDE'!$A$5:$A$13,'APPLIANCE GUIDE'!$E$5:$E$13,""),""))</f>
        <v/>
      </c>
      <c r="I13" s="18" t="str">
        <f t="shared" ca="1" si="4"/>
        <v/>
      </c>
      <c r="J13" s="17"/>
      <c r="K13" s="18" t="str">
        <f t="shared" ca="1" si="5"/>
        <v/>
      </c>
      <c r="L13" s="18" t="str">
        <f t="shared" ca="1" si="6"/>
        <v/>
      </c>
      <c r="M13" t="str">
        <f t="shared" ca="1" si="7"/>
        <v/>
      </c>
    </row>
    <row r="14" spans="1:13">
      <c r="A14" s="5"/>
      <c r="B14" s="6"/>
      <c r="C14" s="7" t="str">
        <f t="shared" ca="1" si="0"/>
        <v/>
      </c>
      <c r="D14" s="7" t="str">
        <f>IF(A14="","",IFERROR(_xlfn.XLOOKUP(A14,'APPLIANCE GUIDE'!$A$5:$A$13,'APPLIANCE GUIDE'!$C$5:$C$13,""),""))</f>
        <v/>
      </c>
      <c r="E14" s="7" t="str">
        <f t="shared" ca="1" si="1"/>
        <v/>
      </c>
      <c r="F14" s="7" t="str">
        <f t="shared" ca="1" si="2"/>
        <v/>
      </c>
      <c r="G14" s="8" t="str">
        <f t="shared" ca="1" si="3"/>
        <v/>
      </c>
      <c r="H14" s="18" t="str">
        <f>IF(A14="","",IFERROR(_xlfn.XLOOKUP(A14,'APPLIANCE GUIDE'!$A$5:$A$13,'APPLIANCE GUIDE'!$E$5:$E$13,""),""))</f>
        <v/>
      </c>
      <c r="I14" s="18" t="str">
        <f t="shared" ca="1" si="4"/>
        <v/>
      </c>
      <c r="J14" s="17"/>
      <c r="K14" s="18" t="str">
        <f t="shared" ca="1" si="5"/>
        <v/>
      </c>
      <c r="L14" s="18" t="str">
        <f t="shared" ca="1" si="6"/>
        <v/>
      </c>
      <c r="M14" t="str">
        <f t="shared" ca="1" si="7"/>
        <v/>
      </c>
    </row>
    <row r="15" spans="1:13">
      <c r="A15" s="5"/>
      <c r="B15" s="6"/>
      <c r="C15" s="7" t="str">
        <f t="shared" ca="1" si="0"/>
        <v/>
      </c>
      <c r="D15" s="7" t="str">
        <f>IF(A15="","",IFERROR(_xlfn.XLOOKUP(A15,'APPLIANCE GUIDE'!$A$5:$A$13,'APPLIANCE GUIDE'!$C$5:$C$13,""),""))</f>
        <v/>
      </c>
      <c r="E15" s="7" t="str">
        <f t="shared" ca="1" si="1"/>
        <v/>
      </c>
      <c r="F15" s="7" t="str">
        <f t="shared" ca="1" si="2"/>
        <v/>
      </c>
      <c r="G15" s="8" t="str">
        <f t="shared" ca="1" si="3"/>
        <v/>
      </c>
      <c r="H15" s="18" t="str">
        <f>IF(A15="","",IFERROR(_xlfn.XLOOKUP(A15,'APPLIANCE GUIDE'!$A$5:$A$13,'APPLIANCE GUIDE'!$E$5:$E$13,""),""))</f>
        <v/>
      </c>
      <c r="I15" s="18" t="str">
        <f t="shared" ca="1" si="4"/>
        <v/>
      </c>
      <c r="J15" s="17"/>
      <c r="K15" s="18" t="str">
        <f t="shared" ca="1" si="5"/>
        <v/>
      </c>
      <c r="L15" s="18" t="str">
        <f t="shared" ca="1" si="6"/>
        <v/>
      </c>
      <c r="M15" t="str">
        <f t="shared" ca="1" si="7"/>
        <v/>
      </c>
    </row>
    <row r="16" spans="1:13">
      <c r="A16" s="5"/>
      <c r="B16" s="6"/>
      <c r="C16" s="7" t="str">
        <f t="shared" ca="1" si="0"/>
        <v/>
      </c>
      <c r="D16" s="7" t="str">
        <f>IF(A16="","",IFERROR(_xlfn.XLOOKUP(A16,'APPLIANCE GUIDE'!$A$5:$A$13,'APPLIANCE GUIDE'!$C$5:$C$13,""),""))</f>
        <v/>
      </c>
      <c r="E16" s="7" t="str">
        <f t="shared" ca="1" si="1"/>
        <v/>
      </c>
      <c r="F16" s="7" t="str">
        <f t="shared" ca="1" si="2"/>
        <v/>
      </c>
      <c r="G16" s="8" t="str">
        <f t="shared" ca="1" si="3"/>
        <v/>
      </c>
      <c r="H16" s="18" t="str">
        <f>IF(A16="","",IFERROR(_xlfn.XLOOKUP(A16,'APPLIANCE GUIDE'!$A$5:$A$13,'APPLIANCE GUIDE'!$E$5:$E$13,""),""))</f>
        <v/>
      </c>
      <c r="I16" s="18" t="str">
        <f t="shared" ca="1" si="4"/>
        <v/>
      </c>
      <c r="J16" s="17"/>
      <c r="K16" s="18" t="str">
        <f t="shared" ca="1" si="5"/>
        <v/>
      </c>
      <c r="L16" s="18" t="str">
        <f t="shared" ca="1" si="6"/>
        <v/>
      </c>
      <c r="M16" t="str">
        <f t="shared" ca="1" si="7"/>
        <v/>
      </c>
    </row>
    <row r="17" spans="1:13">
      <c r="A17" s="5"/>
      <c r="B17" s="6"/>
      <c r="C17" s="7" t="str">
        <f t="shared" ca="1" si="0"/>
        <v/>
      </c>
      <c r="D17" s="7" t="str">
        <f>IF(A17="","",IFERROR(_xlfn.XLOOKUP(A17,'APPLIANCE GUIDE'!$A$5:$A$13,'APPLIANCE GUIDE'!$C$5:$C$13,""),""))</f>
        <v/>
      </c>
      <c r="E17" s="7" t="str">
        <f t="shared" ca="1" si="1"/>
        <v/>
      </c>
      <c r="F17" s="7" t="str">
        <f t="shared" ca="1" si="2"/>
        <v/>
      </c>
      <c r="G17" s="8" t="str">
        <f t="shared" ca="1" si="3"/>
        <v/>
      </c>
      <c r="H17" s="18" t="str">
        <f>IF(A17="","",IFERROR(_xlfn.XLOOKUP(A17,'APPLIANCE GUIDE'!$A$5:$A$13,'APPLIANCE GUIDE'!$E$5:$E$13,""),""))</f>
        <v/>
      </c>
      <c r="I17" s="18" t="str">
        <f t="shared" ca="1" si="4"/>
        <v/>
      </c>
      <c r="J17" s="17"/>
      <c r="K17" s="18" t="str">
        <f t="shared" ca="1" si="5"/>
        <v/>
      </c>
      <c r="L17" s="18" t="str">
        <f t="shared" ca="1" si="6"/>
        <v/>
      </c>
      <c r="M17" t="str">
        <f t="shared" ca="1" si="7"/>
        <v/>
      </c>
    </row>
    <row r="18" spans="1:13">
      <c r="A18" s="5"/>
      <c r="B18" s="6"/>
      <c r="C18" s="7" t="str">
        <f t="shared" ca="1" si="0"/>
        <v/>
      </c>
      <c r="D18" s="7" t="str">
        <f>IF(A18="","",IFERROR(_xlfn.XLOOKUP(A18,'APPLIANCE GUIDE'!$A$5:$A$13,'APPLIANCE GUIDE'!$C$5:$C$13,""),""))</f>
        <v/>
      </c>
      <c r="E18" s="7" t="str">
        <f t="shared" ca="1" si="1"/>
        <v/>
      </c>
      <c r="F18" s="7" t="str">
        <f t="shared" ca="1" si="2"/>
        <v/>
      </c>
      <c r="G18" s="8" t="str">
        <f t="shared" ca="1" si="3"/>
        <v/>
      </c>
      <c r="H18" s="18" t="str">
        <f>IF(A18="","",IFERROR(_xlfn.XLOOKUP(A18,'APPLIANCE GUIDE'!$A$5:$A$13,'APPLIANCE GUIDE'!$E$5:$E$13,""),""))</f>
        <v/>
      </c>
      <c r="I18" s="18" t="str">
        <f t="shared" ca="1" si="4"/>
        <v/>
      </c>
      <c r="J18" s="17"/>
      <c r="K18" s="18" t="str">
        <f t="shared" ca="1" si="5"/>
        <v/>
      </c>
      <c r="L18" s="18" t="str">
        <f t="shared" ca="1" si="6"/>
        <v/>
      </c>
      <c r="M18" t="str">
        <f t="shared" ca="1" si="7"/>
        <v/>
      </c>
    </row>
    <row r="19" spans="1:13">
      <c r="A19" s="5"/>
      <c r="B19" s="6"/>
      <c r="C19" s="7" t="str">
        <f t="shared" ca="1" si="0"/>
        <v/>
      </c>
      <c r="D19" s="7" t="str">
        <f>IF(A19="","",IFERROR(_xlfn.XLOOKUP(A19,'APPLIANCE GUIDE'!$A$5:$A$13,'APPLIANCE GUIDE'!$C$5:$C$13,""),""))</f>
        <v/>
      </c>
      <c r="E19" s="7" t="str">
        <f t="shared" ca="1" si="1"/>
        <v/>
      </c>
      <c r="F19" s="7" t="str">
        <f t="shared" ca="1" si="2"/>
        <v/>
      </c>
      <c r="G19" s="8" t="str">
        <f t="shared" ca="1" si="3"/>
        <v/>
      </c>
      <c r="H19" s="18" t="str">
        <f>IF(A19="","",IFERROR(_xlfn.XLOOKUP(A19,'APPLIANCE GUIDE'!$A$5:$A$13,'APPLIANCE GUIDE'!$E$5:$E$13,""),""))</f>
        <v/>
      </c>
      <c r="I19" s="18" t="str">
        <f t="shared" ca="1" si="4"/>
        <v/>
      </c>
      <c r="J19" s="17"/>
      <c r="K19" s="18" t="str">
        <f t="shared" ca="1" si="5"/>
        <v/>
      </c>
      <c r="L19" s="18" t="str">
        <f t="shared" ca="1" si="6"/>
        <v/>
      </c>
      <c r="M19" t="str">
        <f t="shared" ca="1" si="7"/>
        <v/>
      </c>
    </row>
    <row r="20" spans="1:13">
      <c r="A20" s="5"/>
      <c r="B20" s="6"/>
      <c r="C20" s="7" t="str">
        <f t="shared" ca="1" si="0"/>
        <v/>
      </c>
      <c r="D20" s="7" t="str">
        <f>IF(A20="","",IFERROR(_xlfn.XLOOKUP(A20,'APPLIANCE GUIDE'!$A$5:$A$13,'APPLIANCE GUIDE'!$C$5:$C$13,""),""))</f>
        <v/>
      </c>
      <c r="E20" s="7" t="str">
        <f t="shared" ca="1" si="1"/>
        <v/>
      </c>
      <c r="F20" s="7" t="str">
        <f t="shared" ca="1" si="2"/>
        <v/>
      </c>
      <c r="G20" s="8" t="str">
        <f t="shared" ca="1" si="3"/>
        <v/>
      </c>
      <c r="H20" s="18" t="str">
        <f>IF(A20="","",IFERROR(_xlfn.XLOOKUP(A20,'APPLIANCE GUIDE'!$A$5:$A$13,'APPLIANCE GUIDE'!$E$5:$E$13,""),""))</f>
        <v/>
      </c>
      <c r="I20" s="18" t="str">
        <f t="shared" ca="1" si="4"/>
        <v/>
      </c>
      <c r="J20" s="17"/>
      <c r="K20" s="18" t="str">
        <f t="shared" ca="1" si="5"/>
        <v/>
      </c>
      <c r="L20" s="18" t="str">
        <f t="shared" ca="1" si="6"/>
        <v/>
      </c>
      <c r="M20" t="str">
        <f t="shared" ca="1" si="7"/>
        <v/>
      </c>
    </row>
    <row r="21" spans="1:13">
      <c r="A21" s="5"/>
      <c r="B21" s="6"/>
      <c r="C21" s="7" t="str">
        <f t="shared" ca="1" si="0"/>
        <v/>
      </c>
      <c r="D21" s="7" t="str">
        <f>IF(A21="","",IFERROR(_xlfn.XLOOKUP(A21,'APPLIANCE GUIDE'!$A$5:$A$13,'APPLIANCE GUIDE'!$C$5:$C$13,""),""))</f>
        <v/>
      </c>
      <c r="E21" s="7" t="str">
        <f t="shared" ca="1" si="1"/>
        <v/>
      </c>
      <c r="F21" s="7" t="str">
        <f t="shared" ca="1" si="2"/>
        <v/>
      </c>
      <c r="G21" s="8" t="str">
        <f t="shared" ca="1" si="3"/>
        <v/>
      </c>
      <c r="H21" s="18" t="str">
        <f>IF(A21="","",IFERROR(_xlfn.XLOOKUP(A21,'APPLIANCE GUIDE'!$A$5:$A$13,'APPLIANCE GUIDE'!$E$5:$E$13,""),""))</f>
        <v/>
      </c>
      <c r="I21" s="18" t="str">
        <f t="shared" ca="1" si="4"/>
        <v/>
      </c>
      <c r="J21" s="17"/>
      <c r="K21" s="18" t="str">
        <f t="shared" ca="1" si="5"/>
        <v/>
      </c>
      <c r="L21" s="18" t="str">
        <f t="shared" ca="1" si="6"/>
        <v/>
      </c>
      <c r="M21" t="str">
        <f t="shared" ca="1" si="7"/>
        <v/>
      </c>
    </row>
    <row r="22" spans="1:13">
      <c r="A22" s="5"/>
      <c r="B22" s="6"/>
      <c r="C22" s="7" t="str">
        <f t="shared" ca="1" si="0"/>
        <v/>
      </c>
      <c r="D22" s="7" t="str">
        <f>IF(A22="","",IFERROR(_xlfn.XLOOKUP(A22,'APPLIANCE GUIDE'!$A$5:$A$13,'APPLIANCE GUIDE'!$C$5:$C$13,""),""))</f>
        <v/>
      </c>
      <c r="E22" s="7" t="str">
        <f t="shared" ca="1" si="1"/>
        <v/>
      </c>
      <c r="F22" s="7" t="str">
        <f t="shared" ca="1" si="2"/>
        <v/>
      </c>
      <c r="G22" s="8" t="str">
        <f t="shared" ca="1" si="3"/>
        <v/>
      </c>
      <c r="H22" s="18" t="str">
        <f>IF(A22="","",IFERROR(_xlfn.XLOOKUP(A22,'APPLIANCE GUIDE'!$A$5:$A$13,'APPLIANCE GUIDE'!$E$5:$E$13,""),""))</f>
        <v/>
      </c>
      <c r="I22" s="18" t="str">
        <f t="shared" ca="1" si="4"/>
        <v/>
      </c>
      <c r="J22" s="17"/>
      <c r="K22" s="18" t="str">
        <f t="shared" ca="1" si="5"/>
        <v/>
      </c>
      <c r="L22" s="18" t="str">
        <f t="shared" ca="1" si="6"/>
        <v/>
      </c>
      <c r="M22" t="str">
        <f t="shared" ca="1" si="7"/>
        <v/>
      </c>
    </row>
    <row r="23" spans="1:13">
      <c r="A23" s="5"/>
      <c r="B23" s="6"/>
      <c r="C23" s="7" t="str">
        <f t="shared" ca="1" si="0"/>
        <v/>
      </c>
      <c r="D23" s="7" t="str">
        <f>IF(A23="","",IFERROR(_xlfn.XLOOKUP(A23,'APPLIANCE GUIDE'!$A$5:$A$13,'APPLIANCE GUIDE'!$C$5:$C$13,""),""))</f>
        <v/>
      </c>
      <c r="E23" s="7" t="str">
        <f t="shared" ca="1" si="1"/>
        <v/>
      </c>
      <c r="F23" s="7" t="str">
        <f t="shared" ca="1" si="2"/>
        <v/>
      </c>
      <c r="G23" s="8" t="str">
        <f t="shared" ca="1" si="3"/>
        <v/>
      </c>
      <c r="H23" s="18" t="str">
        <f>IF(A23="","",IFERROR(_xlfn.XLOOKUP(A23,'APPLIANCE GUIDE'!$A$5:$A$13,'APPLIANCE GUIDE'!$E$5:$E$13,""),""))</f>
        <v/>
      </c>
      <c r="I23" s="18" t="str">
        <f t="shared" ca="1" si="4"/>
        <v/>
      </c>
      <c r="J23" s="17"/>
      <c r="K23" s="18" t="str">
        <f t="shared" ca="1" si="5"/>
        <v/>
      </c>
      <c r="L23" s="18" t="str">
        <f t="shared" ca="1" si="6"/>
        <v/>
      </c>
      <c r="M23" t="str">
        <f t="shared" ca="1" si="7"/>
        <v/>
      </c>
    </row>
    <row r="24" spans="1:13">
      <c r="A24" s="5"/>
      <c r="B24" s="6"/>
      <c r="C24" s="7" t="str">
        <f t="shared" ca="1" si="0"/>
        <v/>
      </c>
      <c r="D24" s="7" t="str">
        <f>IF(A24="","",IFERROR(_xlfn.XLOOKUP(A24,'APPLIANCE GUIDE'!$A$5:$A$13,'APPLIANCE GUIDE'!$C$5:$C$13,""),""))</f>
        <v/>
      </c>
      <c r="E24" s="7" t="str">
        <f t="shared" ca="1" si="1"/>
        <v/>
      </c>
      <c r="F24" s="7" t="str">
        <f t="shared" ca="1" si="2"/>
        <v/>
      </c>
      <c r="G24" s="8" t="str">
        <f t="shared" ca="1" si="3"/>
        <v/>
      </c>
      <c r="H24" s="18" t="str">
        <f>IF(A24="","",IFERROR(_xlfn.XLOOKUP(A24,'APPLIANCE GUIDE'!$A$5:$A$13,'APPLIANCE GUIDE'!$E$5:$E$13,""),""))</f>
        <v/>
      </c>
      <c r="I24" s="18" t="str">
        <f t="shared" ca="1" si="4"/>
        <v/>
      </c>
      <c r="J24" s="17"/>
      <c r="K24" s="18" t="str">
        <f t="shared" ca="1" si="5"/>
        <v/>
      </c>
      <c r="L24" s="18" t="str">
        <f t="shared" ca="1" si="6"/>
        <v/>
      </c>
      <c r="M24" t="str">
        <f t="shared" ca="1" si="7"/>
        <v/>
      </c>
    </row>
    <row r="25" spans="1:13">
      <c r="A25" s="5"/>
      <c r="B25" s="6"/>
      <c r="C25" s="7" t="str">
        <f t="shared" ca="1" si="0"/>
        <v/>
      </c>
      <c r="D25" s="7" t="str">
        <f>IF(A25="","",IFERROR(_xlfn.XLOOKUP(A25,'APPLIANCE GUIDE'!$A$5:$A$13,'APPLIANCE GUIDE'!$C$5:$C$13,""),""))</f>
        <v/>
      </c>
      <c r="E25" s="7" t="str">
        <f t="shared" ca="1" si="1"/>
        <v/>
      </c>
      <c r="F25" s="7" t="str">
        <f t="shared" ca="1" si="2"/>
        <v/>
      </c>
      <c r="G25" s="8" t="str">
        <f t="shared" ca="1" si="3"/>
        <v/>
      </c>
      <c r="H25" s="18" t="str">
        <f>IF(A25="","",IFERROR(_xlfn.XLOOKUP(A25,'APPLIANCE GUIDE'!$A$5:$A$13,'APPLIANCE GUIDE'!$E$5:$E$13,""),""))</f>
        <v/>
      </c>
      <c r="I25" s="18" t="str">
        <f t="shared" ca="1" si="4"/>
        <v/>
      </c>
      <c r="J25" s="17"/>
      <c r="K25" s="18" t="str">
        <f t="shared" ca="1" si="5"/>
        <v/>
      </c>
      <c r="L25" s="18" t="str">
        <f t="shared" ca="1" si="6"/>
        <v/>
      </c>
      <c r="M25" t="str">
        <f t="shared" ca="1" si="7"/>
        <v/>
      </c>
    </row>
    <row r="26" spans="1:13">
      <c r="A26" s="5"/>
      <c r="B26" s="6"/>
      <c r="C26" s="7" t="str">
        <f t="shared" ca="1" si="0"/>
        <v/>
      </c>
      <c r="D26" s="7" t="str">
        <f>IF(A26="","",IFERROR(_xlfn.XLOOKUP(A26,'APPLIANCE GUIDE'!$A$5:$A$13,'APPLIANCE GUIDE'!$C$5:$C$13,""),""))</f>
        <v/>
      </c>
      <c r="E26" s="7" t="str">
        <f t="shared" ca="1" si="1"/>
        <v/>
      </c>
      <c r="F26" s="7" t="str">
        <f t="shared" ca="1" si="2"/>
        <v/>
      </c>
      <c r="G26" s="8" t="str">
        <f t="shared" ca="1" si="3"/>
        <v/>
      </c>
      <c r="H26" s="18" t="str">
        <f>IF(A26="","",IFERROR(_xlfn.XLOOKUP(A26,'APPLIANCE GUIDE'!$A$5:$A$13,'APPLIANCE GUIDE'!$E$5:$E$13,""),""))</f>
        <v/>
      </c>
      <c r="I26" s="18" t="str">
        <f t="shared" ca="1" si="4"/>
        <v/>
      </c>
      <c r="J26" s="17"/>
      <c r="K26" s="18" t="str">
        <f t="shared" ca="1" si="5"/>
        <v/>
      </c>
      <c r="L26" s="18" t="str">
        <f t="shared" ca="1" si="6"/>
        <v/>
      </c>
      <c r="M26" t="str">
        <f t="shared" ca="1" si="7"/>
        <v/>
      </c>
    </row>
    <row r="27" spans="1:13">
      <c r="A27" s="5"/>
      <c r="B27" s="6"/>
      <c r="C27" s="7" t="str">
        <f t="shared" ca="1" si="0"/>
        <v/>
      </c>
      <c r="D27" s="7" t="str">
        <f>IF(A27="","",IFERROR(_xlfn.XLOOKUP(A27,'APPLIANCE GUIDE'!$A$5:$A$13,'APPLIANCE GUIDE'!$C$5:$C$13,""),""))</f>
        <v/>
      </c>
      <c r="E27" s="7" t="str">
        <f t="shared" ca="1" si="1"/>
        <v/>
      </c>
      <c r="F27" s="7" t="str">
        <f t="shared" ca="1" si="2"/>
        <v/>
      </c>
      <c r="G27" s="8" t="str">
        <f t="shared" ca="1" si="3"/>
        <v/>
      </c>
      <c r="H27" s="18" t="str">
        <f>IF(A27="","",IFERROR(_xlfn.XLOOKUP(A27,'APPLIANCE GUIDE'!$A$5:$A$13,'APPLIANCE GUIDE'!$E$5:$E$13,""),""))</f>
        <v/>
      </c>
      <c r="I27" s="18" t="str">
        <f t="shared" ca="1" si="4"/>
        <v/>
      </c>
      <c r="J27" s="17"/>
      <c r="K27" s="18" t="str">
        <f t="shared" ca="1" si="5"/>
        <v/>
      </c>
      <c r="L27" s="18" t="str">
        <f t="shared" ca="1" si="6"/>
        <v/>
      </c>
      <c r="M27" t="str">
        <f t="shared" ca="1" si="7"/>
        <v/>
      </c>
    </row>
    <row r="29" spans="1:13">
      <c r="A29" s="9" t="s">
        <v>61</v>
      </c>
      <c r="B29" s="9"/>
      <c r="C29" s="9"/>
      <c r="D29" s="9"/>
      <c r="E29" s="9"/>
      <c r="F29" s="9"/>
      <c r="G29" s="9"/>
      <c r="H29" s="46" t="s">
        <v>62</v>
      </c>
      <c r="I29" s="47"/>
      <c r="J29" s="47"/>
      <c r="K29" s="47"/>
      <c r="L29" s="47"/>
    </row>
    <row r="31" spans="1:13">
      <c r="A31" s="48" t="s">
        <v>63</v>
      </c>
      <c r="B31" s="29"/>
      <c r="C31" s="29"/>
      <c r="D31" s="29"/>
      <c r="E31" s="29"/>
      <c r="F31" s="29"/>
      <c r="G31" s="29"/>
      <c r="H31" s="29"/>
      <c r="I31" s="29"/>
      <c r="J31" s="29"/>
      <c r="K31" s="29"/>
      <c r="L31" s="29"/>
    </row>
    <row r="32" spans="1:13">
      <c r="A32" s="29"/>
      <c r="B32" s="29"/>
      <c r="C32" s="29"/>
      <c r="D32" s="29"/>
      <c r="E32" s="29"/>
      <c r="F32" s="29"/>
      <c r="G32" s="29"/>
      <c r="H32" s="29"/>
      <c r="I32" s="29"/>
      <c r="J32" s="29"/>
      <c r="K32" s="29"/>
      <c r="L32" s="29"/>
    </row>
    <row r="34" spans="1:1">
      <c r="A34" t="s">
        <v>109</v>
      </c>
    </row>
    <row r="35" spans="1:1">
      <c r="A35" s="54" t="s">
        <v>108</v>
      </c>
    </row>
  </sheetData>
  <autoFilter ref="A7:L27" xr:uid="{00000000-0009-0000-0000-000001000000}"/>
  <mergeCells count="6">
    <mergeCell ref="B4:L4"/>
    <mergeCell ref="H29:L29"/>
    <mergeCell ref="H6:L6"/>
    <mergeCell ref="A31:L32"/>
    <mergeCell ref="B2:L3"/>
    <mergeCell ref="B6:G6"/>
  </mergeCells>
  <conditionalFormatting sqref="G8:G27">
    <cfRule type="expression" dxfId="3" priority="1">
      <formula>G8="GOOD"</formula>
    </cfRule>
    <cfRule type="expression" dxfId="2" priority="2">
      <formula>G8="PLAN AHEAD"</formula>
    </cfRule>
    <cfRule type="expression" dxfId="1" priority="3">
      <formula>G8="REPLACEMENT SOON"</formula>
    </cfRule>
    <cfRule type="expression" dxfId="0" priority="4">
      <formula>G8="PAST EXPECTED LIFESPAN"</formula>
    </cfRule>
  </conditionalFormatting>
  <dataValidations count="1">
    <dataValidation type="whole" allowBlank="1" errorTitle="Invalid year" error="Enter a year between 1900 and 2100." sqref="B8:B27" xr:uid="{00000000-0002-0000-0100-000000000000}">
      <formula1>1900</formula1>
      <formula2>2100</formula2>
    </dataValidation>
  </dataValidations>
  <hyperlinks>
    <hyperlink ref="A35" r:id="rId1" xr:uid="{7D7D1FDE-F958-4CC7-82DF-1549E7479503}"/>
  </hyperlinks>
  <pageMargins left="0.35" right="0.35" top="0.5" bottom="0.5" header="0.5" footer="0.5"/>
  <pageSetup fitToHeight="0"/>
  <extLst>
    <ext xmlns:x14="http://schemas.microsoft.com/office/spreadsheetml/2009/9/main" uri="{CCE6A557-97BC-4b89-ADB6-D9C93CAAB3DF}">
      <x14:dataValidations xmlns:xm="http://schemas.microsoft.com/office/excel/2006/main" count="1">
        <x14:dataValidation type="list" allowBlank="1" errorTitle="Invalid appliance" error="Please select an appliance from the dropdown." promptTitle="Appliance" prompt="Choose an appliance from the list." xr:uid="{00000000-0002-0000-0100-000001000000}">
          <x14:formula1>
            <xm:f>'APPLIANCE GUIDE'!$A$5:$A$13</xm:f>
          </x14:formula1>
          <xm:sqref>A8:A27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51"/>
  <sheetViews>
    <sheetView showGridLines="0" workbookViewId="0">
      <pane xSplit="1" ySplit="9" topLeftCell="B42" activePane="bottomRight" state="frozen"/>
      <selection pane="topRight"/>
      <selection pane="bottomLeft"/>
      <selection pane="bottomRight" activeCell="B50" sqref="B50:B51"/>
    </sheetView>
  </sheetViews>
  <sheetFormatPr defaultRowHeight="14.4"/>
  <cols>
    <col min="1" max="1" width="5" customWidth="1"/>
    <col min="2" max="2" width="18" customWidth="1"/>
    <col min="3" max="3" width="20" customWidth="1"/>
    <col min="4" max="8" width="18" customWidth="1"/>
  </cols>
  <sheetData>
    <row r="2" spans="2:9">
      <c r="B2" s="32" t="s">
        <v>0</v>
      </c>
      <c r="C2" s="29"/>
      <c r="D2" s="29"/>
      <c r="E2" s="29"/>
      <c r="F2" s="29"/>
      <c r="G2" s="29"/>
      <c r="H2" s="29"/>
    </row>
    <row r="3" spans="2:9">
      <c r="B3" s="29"/>
      <c r="C3" s="29"/>
      <c r="D3" s="29"/>
      <c r="E3" s="29"/>
      <c r="F3" s="29"/>
      <c r="G3" s="29"/>
      <c r="H3" s="29"/>
    </row>
    <row r="4" spans="2:9" ht="15.6" customHeight="1">
      <c r="B4" s="34" t="s">
        <v>1</v>
      </c>
      <c r="C4" s="29"/>
      <c r="D4" s="29"/>
      <c r="E4" s="29"/>
      <c r="F4" s="29"/>
      <c r="G4" s="29"/>
      <c r="H4" s="29"/>
    </row>
    <row r="6" spans="2:9">
      <c r="B6" s="31" t="s">
        <v>2</v>
      </c>
      <c r="C6" s="29"/>
      <c r="D6" s="31" t="s">
        <v>3</v>
      </c>
      <c r="E6" s="29"/>
      <c r="F6" s="31" t="s">
        <v>4</v>
      </c>
      <c r="G6" s="29"/>
      <c r="H6" s="31" t="s">
        <v>5</v>
      </c>
      <c r="I6" s="29"/>
    </row>
    <row r="7" spans="2:9">
      <c r="B7" s="28">
        <f>COUNTIF('MY APPLIANCES'!A8:A27,"&lt;&gt;")</f>
        <v>1</v>
      </c>
      <c r="C7" s="29"/>
      <c r="D7" s="28">
        <f ca="1">COUNTIF('MY APPLIANCES'!G8:G27,"REPLACE SOON")+COUNTIF('MY APPLIANCES'!G8:G27,"PAST EXPECTED LIFE")</f>
        <v>1</v>
      </c>
      <c r="E7" s="29"/>
      <c r="F7" s="30">
        <f ca="1">SUM('MY APPLIANCES'!I8:I27)</f>
        <v>1725</v>
      </c>
      <c r="G7" s="29"/>
      <c r="H7" s="30">
        <f ca="1">SUM('MY APPLIANCES'!L8:L27)</f>
        <v>143.75</v>
      </c>
      <c r="I7" s="29"/>
    </row>
    <row r="8" spans="2:9">
      <c r="B8" s="29"/>
      <c r="C8" s="29"/>
      <c r="D8" s="29"/>
      <c r="E8" s="29"/>
      <c r="F8" s="29"/>
      <c r="G8" s="29"/>
      <c r="H8" s="29"/>
      <c r="I8" s="29"/>
    </row>
    <row r="10" spans="2:9" ht="15.6" customHeight="1">
      <c r="B10" s="36" t="s">
        <v>6</v>
      </c>
      <c r="C10" s="29"/>
      <c r="D10" s="29"/>
      <c r="E10" s="29"/>
      <c r="F10" s="29"/>
      <c r="G10" s="29"/>
      <c r="H10" s="29"/>
      <c r="I10" s="29"/>
    </row>
    <row r="11" spans="2:9">
      <c r="B11" s="10" t="s">
        <v>7</v>
      </c>
      <c r="C11" s="10" t="s">
        <v>8</v>
      </c>
      <c r="D11" s="10" t="s">
        <v>9</v>
      </c>
      <c r="E11" s="10" t="s">
        <v>10</v>
      </c>
      <c r="F11" s="10" t="s">
        <v>11</v>
      </c>
    </row>
    <row r="12" spans="2:9">
      <c r="B12" s="11">
        <f ca="1">IFERROR(INT(SMALL('MY APPLIANCES'!$M$8:$M$27,1)),"")</f>
        <v>2026</v>
      </c>
      <c r="C12" s="12" t="str">
        <f ca="1">IF(B12="","",INDEX('MY APPLIANCES'!$A$8:$A$27,MATCH(SMALL('MY APPLIANCES'!$M$8:$M$27,1),'MY APPLIANCES'!$M$8:$M$27,0)))</f>
        <v>Refrigerator</v>
      </c>
      <c r="D12" s="12" t="str">
        <f ca="1">IF(C12="","",INDEX('MY APPLIANCES'!$G$8:$G$27,MATCH(SMALL('MY APPLIANCES'!$M$8:$M$27,1),'MY APPLIANCES'!$M$8:$M$27,0)))</f>
        <v>REPLACE SOON</v>
      </c>
      <c r="E12" s="13">
        <f ca="1">IF(C12="","",INDEX('MY APPLIANCES'!$I$8:$I$27,MATCH(SMALL('MY APPLIANCES'!$M$8:$M$27,1),'MY APPLIANCES'!$M$8:$M$27,0)))</f>
        <v>1725</v>
      </c>
      <c r="F12" s="13">
        <f ca="1">IF(C12="","",INDEX('MY APPLIANCES'!$L$8:$L$27,MATCH(SMALL('MY APPLIANCES'!$M$8:$M$27,1),'MY APPLIANCES'!$M$8:$M$27,0)))</f>
        <v>143.75</v>
      </c>
    </row>
    <row r="13" spans="2:9">
      <c r="B13" s="11" t="str">
        <f ca="1">IFERROR(INT(SMALL('MY APPLIANCES'!$M$8:$M$27,2)),"")</f>
        <v/>
      </c>
      <c r="C13" s="12" t="str">
        <f ca="1">IF(B13="","",INDEX('MY APPLIANCES'!$A$8:$A$27,MATCH(SMALL('MY APPLIANCES'!$M$8:$M$27,2),'MY APPLIANCES'!$M$8:$M$27,0)))</f>
        <v/>
      </c>
      <c r="D13" s="12" t="str">
        <f ca="1">IF(C13="","",INDEX('MY APPLIANCES'!$G$8:$G$27,MATCH(SMALL('MY APPLIANCES'!$M$8:$M$27,2),'MY APPLIANCES'!$M$8:$M$27,0)))</f>
        <v/>
      </c>
      <c r="E13" s="13" t="str">
        <f ca="1">IF(C13="","",INDEX('MY APPLIANCES'!$I$8:$I$27,MATCH(SMALL('MY APPLIANCES'!$M$8:$M$27,2),'MY APPLIANCES'!$M$8:$M$27,0)))</f>
        <v/>
      </c>
      <c r="F13" s="13" t="str">
        <f ca="1">IF(C13="","",INDEX('MY APPLIANCES'!$L$8:$L$27,MATCH(SMALL('MY APPLIANCES'!$M$8:$M$27,2),'MY APPLIANCES'!$M$8:$M$27,0)))</f>
        <v/>
      </c>
    </row>
    <row r="14" spans="2:9">
      <c r="B14" s="11" t="str">
        <f ca="1">IFERROR(INT(SMALL('MY APPLIANCES'!$M$8:$M$27,3)),"")</f>
        <v/>
      </c>
      <c r="C14" s="12" t="str">
        <f ca="1">IF(B14="","",INDEX('MY APPLIANCES'!$A$8:$A$27,MATCH(SMALL('MY APPLIANCES'!$M$8:$M$27,3),'MY APPLIANCES'!$M$8:$M$27,0)))</f>
        <v/>
      </c>
      <c r="D14" s="12" t="str">
        <f ca="1">IF(C14="","",INDEX('MY APPLIANCES'!$G$8:$G$27,MATCH(SMALL('MY APPLIANCES'!$M$8:$M$27,3),'MY APPLIANCES'!$M$8:$M$27,0)))</f>
        <v/>
      </c>
      <c r="E14" s="13" t="str">
        <f ca="1">IF(C14="","",INDEX('MY APPLIANCES'!$I$8:$I$27,MATCH(SMALL('MY APPLIANCES'!$M$8:$M$27,3),'MY APPLIANCES'!$M$8:$M$27,0)))</f>
        <v/>
      </c>
      <c r="F14" s="13" t="str">
        <f ca="1">IF(C14="","",INDEX('MY APPLIANCES'!$L$8:$L$27,MATCH(SMALL('MY APPLIANCES'!$M$8:$M$27,3),'MY APPLIANCES'!$M$8:$M$27,0)))</f>
        <v/>
      </c>
    </row>
    <row r="15" spans="2:9">
      <c r="B15" s="11" t="str">
        <f ca="1">IFERROR(INT(SMALL('MY APPLIANCES'!$M$8:$M$27,4)),"")</f>
        <v/>
      </c>
      <c r="C15" s="12" t="str">
        <f ca="1">IF(B15="","",INDEX('MY APPLIANCES'!$A$8:$A$27,MATCH(SMALL('MY APPLIANCES'!$M$8:$M$27,4),'MY APPLIANCES'!$M$8:$M$27,0)))</f>
        <v/>
      </c>
      <c r="D15" s="12" t="str">
        <f ca="1">IF(C15="","",INDEX('MY APPLIANCES'!$G$8:$G$27,MATCH(SMALL('MY APPLIANCES'!$M$8:$M$27,4),'MY APPLIANCES'!$M$8:$M$27,0)))</f>
        <v/>
      </c>
      <c r="E15" s="13" t="str">
        <f ca="1">IF(C15="","",INDEX('MY APPLIANCES'!$I$8:$I$27,MATCH(SMALL('MY APPLIANCES'!$M$8:$M$27,4),'MY APPLIANCES'!$M$8:$M$27,0)))</f>
        <v/>
      </c>
      <c r="F15" s="13" t="str">
        <f ca="1">IF(C15="","",INDEX('MY APPLIANCES'!$L$8:$L$27,MATCH(SMALL('MY APPLIANCES'!$M$8:$M$27,4),'MY APPLIANCES'!$M$8:$M$27,0)))</f>
        <v/>
      </c>
    </row>
    <row r="16" spans="2:9">
      <c r="B16" s="11" t="str">
        <f ca="1">IFERROR(INT(SMALL('MY APPLIANCES'!$M$8:$M$27,5)),"")</f>
        <v/>
      </c>
      <c r="C16" s="12" t="str">
        <f ca="1">IF(B16="","",INDEX('MY APPLIANCES'!$A$8:$A$27,MATCH(SMALL('MY APPLIANCES'!$M$8:$M$27,5),'MY APPLIANCES'!$M$8:$M$27,0)))</f>
        <v/>
      </c>
      <c r="D16" s="12" t="str">
        <f ca="1">IF(C16="","",INDEX('MY APPLIANCES'!$G$8:$G$27,MATCH(SMALL('MY APPLIANCES'!$M$8:$M$27,5),'MY APPLIANCES'!$M$8:$M$27,0)))</f>
        <v/>
      </c>
      <c r="E16" s="13" t="str">
        <f ca="1">IF(C16="","",INDEX('MY APPLIANCES'!$I$8:$I$27,MATCH(SMALL('MY APPLIANCES'!$M$8:$M$27,5),'MY APPLIANCES'!$M$8:$M$27,0)))</f>
        <v/>
      </c>
      <c r="F16" s="13" t="str">
        <f ca="1">IF(C16="","",INDEX('MY APPLIANCES'!$L$8:$L$27,MATCH(SMALL('MY APPLIANCES'!$M$8:$M$27,5),'MY APPLIANCES'!$M$8:$M$27,0)))</f>
        <v/>
      </c>
    </row>
    <row r="17" spans="2:9">
      <c r="B17" s="11" t="str">
        <f ca="1">IFERROR(INT(SMALL('MY APPLIANCES'!$M$8:$M$27,6)),"")</f>
        <v/>
      </c>
      <c r="C17" s="12" t="str">
        <f ca="1">IF(B17="","",INDEX('MY APPLIANCES'!$A$8:$A$27,MATCH(SMALL('MY APPLIANCES'!$M$8:$M$27,6),'MY APPLIANCES'!$M$8:$M$27,0)))</f>
        <v/>
      </c>
      <c r="D17" s="12" t="str">
        <f ca="1">IF(C17="","",INDEX('MY APPLIANCES'!$G$8:$G$27,MATCH(SMALL('MY APPLIANCES'!$M$8:$M$27,6),'MY APPLIANCES'!$M$8:$M$27,0)))</f>
        <v/>
      </c>
      <c r="E17" s="13" t="str">
        <f ca="1">IF(C17="","",INDEX('MY APPLIANCES'!$I$8:$I$27,MATCH(SMALL('MY APPLIANCES'!$M$8:$M$27,6),'MY APPLIANCES'!$M$8:$M$27,0)))</f>
        <v/>
      </c>
      <c r="F17" s="13" t="str">
        <f ca="1">IF(C17="","",INDEX('MY APPLIANCES'!$L$8:$L$27,MATCH(SMALL('MY APPLIANCES'!$M$8:$M$27,6),'MY APPLIANCES'!$M$8:$M$27,0)))</f>
        <v/>
      </c>
    </row>
    <row r="18" spans="2:9">
      <c r="B18" s="11" t="str">
        <f ca="1">IFERROR(INT(SMALL('MY APPLIANCES'!$M$8:$M$27,7)),"")</f>
        <v/>
      </c>
      <c r="C18" s="12" t="str">
        <f ca="1">IF(B18="","",INDEX('MY APPLIANCES'!$A$8:$A$27,MATCH(SMALL('MY APPLIANCES'!$M$8:$M$27,7),'MY APPLIANCES'!$M$8:$M$27,0)))</f>
        <v/>
      </c>
      <c r="D18" s="12" t="str">
        <f ca="1">IF(C18="","",INDEX('MY APPLIANCES'!$G$8:$G$27,MATCH(SMALL('MY APPLIANCES'!$M$8:$M$27,7),'MY APPLIANCES'!$M$8:$M$27,0)))</f>
        <v/>
      </c>
      <c r="E18" s="13" t="str">
        <f ca="1">IF(C18="","",INDEX('MY APPLIANCES'!$I$8:$I$27,MATCH(SMALL('MY APPLIANCES'!$M$8:$M$27,7),'MY APPLIANCES'!$M$8:$M$27,0)))</f>
        <v/>
      </c>
      <c r="F18" s="13" t="str">
        <f ca="1">IF(C18="","",INDEX('MY APPLIANCES'!$L$8:$L$27,MATCH(SMALL('MY APPLIANCES'!$M$8:$M$27,7),'MY APPLIANCES'!$M$8:$M$27,0)))</f>
        <v/>
      </c>
    </row>
    <row r="19" spans="2:9">
      <c r="B19" s="11" t="str">
        <f ca="1">IFERROR(INT(SMALL('MY APPLIANCES'!$M$8:$M$27,8)),"")</f>
        <v/>
      </c>
      <c r="C19" s="12" t="str">
        <f ca="1">IF(B19="","",INDEX('MY APPLIANCES'!$A$8:$A$27,MATCH(SMALL('MY APPLIANCES'!$M$8:$M$27,8),'MY APPLIANCES'!$M$8:$M$27,0)))</f>
        <v/>
      </c>
      <c r="D19" s="12" t="str">
        <f ca="1">IF(C19="","",INDEX('MY APPLIANCES'!$G$8:$G$27,MATCH(SMALL('MY APPLIANCES'!$M$8:$M$27,8),'MY APPLIANCES'!$M$8:$M$27,0)))</f>
        <v/>
      </c>
      <c r="E19" s="13" t="str">
        <f ca="1">IF(C19="","",INDEX('MY APPLIANCES'!$I$8:$I$27,MATCH(SMALL('MY APPLIANCES'!$M$8:$M$27,8),'MY APPLIANCES'!$M$8:$M$27,0)))</f>
        <v/>
      </c>
      <c r="F19" s="13" t="str">
        <f ca="1">IF(C19="","",INDEX('MY APPLIANCES'!$L$8:$L$27,MATCH(SMALL('MY APPLIANCES'!$M$8:$M$27,8),'MY APPLIANCES'!$M$8:$M$27,0)))</f>
        <v/>
      </c>
    </row>
    <row r="20" spans="2:9">
      <c r="B20" s="11" t="str">
        <f ca="1">IFERROR(INT(SMALL('MY APPLIANCES'!$M$8:$M$27,9)),"")</f>
        <v/>
      </c>
      <c r="C20" s="12" t="str">
        <f ca="1">IF(B20="","",INDEX('MY APPLIANCES'!$A$8:$A$27,MATCH(SMALL('MY APPLIANCES'!$M$8:$M$27,9),'MY APPLIANCES'!$M$8:$M$27,0)))</f>
        <v/>
      </c>
      <c r="D20" s="12" t="str">
        <f ca="1">IF(C20="","",INDEX('MY APPLIANCES'!$G$8:$G$27,MATCH(SMALL('MY APPLIANCES'!$M$8:$M$27,9),'MY APPLIANCES'!$M$8:$M$27,0)))</f>
        <v/>
      </c>
      <c r="E20" s="13" t="str">
        <f ca="1">IF(C20="","",INDEX('MY APPLIANCES'!$I$8:$I$27,MATCH(SMALL('MY APPLIANCES'!$M$8:$M$27,9),'MY APPLIANCES'!$M$8:$M$27,0)))</f>
        <v/>
      </c>
      <c r="F20" s="13" t="str">
        <f ca="1">IF(C20="","",INDEX('MY APPLIANCES'!$L$8:$L$27,MATCH(SMALL('MY APPLIANCES'!$M$8:$M$27,9),'MY APPLIANCES'!$M$8:$M$27,0)))</f>
        <v/>
      </c>
    </row>
    <row r="21" spans="2:9">
      <c r="B21" s="11" t="str">
        <f ca="1">IFERROR(INT(SMALL('MY APPLIANCES'!$M$8:$M$27,10)),"")</f>
        <v/>
      </c>
      <c r="C21" s="12" t="str">
        <f ca="1">IF(B21="","",INDEX('MY APPLIANCES'!$A$8:$A$27,MATCH(SMALL('MY APPLIANCES'!$M$8:$M$27,10),'MY APPLIANCES'!$M$8:$M$27,0)))</f>
        <v/>
      </c>
      <c r="D21" s="12" t="str">
        <f ca="1">IF(C21="","",INDEX('MY APPLIANCES'!$G$8:$G$27,MATCH(SMALL('MY APPLIANCES'!$M$8:$M$27,10),'MY APPLIANCES'!$M$8:$M$27,0)))</f>
        <v/>
      </c>
      <c r="E21" s="13" t="str">
        <f ca="1">IF(C21="","",INDEX('MY APPLIANCES'!$I$8:$I$27,MATCH(SMALL('MY APPLIANCES'!$M$8:$M$27,10),'MY APPLIANCES'!$M$8:$M$27,0)))</f>
        <v/>
      </c>
      <c r="F21" s="13" t="str">
        <f ca="1">IF(C21="","",INDEX('MY APPLIANCES'!$L$8:$L$27,MATCH(SMALL('MY APPLIANCES'!$M$8:$M$27,10),'MY APPLIANCES'!$M$8:$M$27,0)))</f>
        <v/>
      </c>
    </row>
    <row r="24" spans="2:9" ht="15.6" customHeight="1">
      <c r="B24" s="36" t="s">
        <v>12</v>
      </c>
      <c r="C24" s="29"/>
      <c r="D24" s="29"/>
      <c r="E24" s="29"/>
      <c r="F24" s="29"/>
      <c r="G24" s="29"/>
      <c r="H24" s="29"/>
      <c r="I24" s="29"/>
    </row>
    <row r="25" spans="2:9">
      <c r="B25" s="10" t="s">
        <v>8</v>
      </c>
      <c r="C25" s="10" t="s">
        <v>13</v>
      </c>
      <c r="D25" s="10" t="s">
        <v>9</v>
      </c>
      <c r="E25" s="10" t="s">
        <v>7</v>
      </c>
      <c r="F25" s="10" t="s">
        <v>10</v>
      </c>
    </row>
    <row r="26" spans="2:9">
      <c r="B26" s="14" t="str">
        <f>IF('MY APPLIANCES'!A8="","",'MY APPLIANCES'!A8)</f>
        <v>Refrigerator</v>
      </c>
      <c r="C26" s="15">
        <f ca="1">IF(B26="","",'MY APPLIANCES'!C8)</f>
        <v>11</v>
      </c>
      <c r="D26" s="14" t="str">
        <f ca="1">IF(B26="","",'MY APPLIANCES'!G8)</f>
        <v>REPLACE SOON</v>
      </c>
      <c r="E26" s="15">
        <f ca="1">IF(B26="","",'MY APPLIANCES'!F8)</f>
        <v>2026</v>
      </c>
      <c r="F26" s="16">
        <f ca="1">IF(B26="","",'MY APPLIANCES'!I8)</f>
        <v>1725</v>
      </c>
    </row>
    <row r="27" spans="2:9">
      <c r="B27" s="14" t="str">
        <f>IF('MY APPLIANCES'!A9="","",'MY APPLIANCES'!A9)</f>
        <v/>
      </c>
      <c r="C27" s="15" t="str">
        <f>IF(B27="","",'MY APPLIANCES'!C9)</f>
        <v/>
      </c>
      <c r="D27" s="14" t="str">
        <f>IF(B27="","",'MY APPLIANCES'!G9)</f>
        <v/>
      </c>
      <c r="E27" s="15" t="str">
        <f>IF(B27="","",'MY APPLIANCES'!F9)</f>
        <v/>
      </c>
      <c r="F27" s="16" t="str">
        <f>IF(B27="","",'MY APPLIANCES'!I9)</f>
        <v/>
      </c>
    </row>
    <row r="28" spans="2:9">
      <c r="B28" s="14" t="str">
        <f>IF('MY APPLIANCES'!A10="","",'MY APPLIANCES'!A10)</f>
        <v/>
      </c>
      <c r="C28" s="15" t="str">
        <f>IF(B28="","",'MY APPLIANCES'!C10)</f>
        <v/>
      </c>
      <c r="D28" s="14" t="str">
        <f>IF(B28="","",'MY APPLIANCES'!G10)</f>
        <v/>
      </c>
      <c r="E28" s="15" t="str">
        <f>IF(B28="","",'MY APPLIANCES'!F10)</f>
        <v/>
      </c>
      <c r="F28" s="16" t="str">
        <f>IF(B28="","",'MY APPLIANCES'!I10)</f>
        <v/>
      </c>
    </row>
    <row r="29" spans="2:9">
      <c r="B29" s="14" t="str">
        <f>IF('MY APPLIANCES'!A11="","",'MY APPLIANCES'!A11)</f>
        <v/>
      </c>
      <c r="C29" s="15" t="str">
        <f>IF(B29="","",'MY APPLIANCES'!C11)</f>
        <v/>
      </c>
      <c r="D29" s="14" t="str">
        <f>IF(B29="","",'MY APPLIANCES'!G11)</f>
        <v/>
      </c>
      <c r="E29" s="15" t="str">
        <f>IF(B29="","",'MY APPLIANCES'!F11)</f>
        <v/>
      </c>
      <c r="F29" s="16" t="str">
        <f>IF(B29="","",'MY APPLIANCES'!I11)</f>
        <v/>
      </c>
    </row>
    <row r="30" spans="2:9">
      <c r="B30" s="14" t="str">
        <f>IF('MY APPLIANCES'!A12="","",'MY APPLIANCES'!A12)</f>
        <v/>
      </c>
      <c r="C30" s="15" t="str">
        <f>IF(B30="","",'MY APPLIANCES'!C12)</f>
        <v/>
      </c>
      <c r="D30" s="14" t="str">
        <f>IF(B30="","",'MY APPLIANCES'!G12)</f>
        <v/>
      </c>
      <c r="E30" s="15" t="str">
        <f>IF(B30="","",'MY APPLIANCES'!F12)</f>
        <v/>
      </c>
      <c r="F30" s="16" t="str">
        <f>IF(B30="","",'MY APPLIANCES'!I12)</f>
        <v/>
      </c>
    </row>
    <row r="31" spans="2:9">
      <c r="B31" s="14" t="str">
        <f>IF('MY APPLIANCES'!A13="","",'MY APPLIANCES'!A13)</f>
        <v/>
      </c>
      <c r="C31" s="15" t="str">
        <f>IF(B31="","",'MY APPLIANCES'!C13)</f>
        <v/>
      </c>
      <c r="D31" s="14" t="str">
        <f>IF(B31="","",'MY APPLIANCES'!G13)</f>
        <v/>
      </c>
      <c r="E31" s="15" t="str">
        <f>IF(B31="","",'MY APPLIANCES'!F13)</f>
        <v/>
      </c>
      <c r="F31" s="16" t="str">
        <f>IF(B31="","",'MY APPLIANCES'!I13)</f>
        <v/>
      </c>
    </row>
    <row r="32" spans="2:9">
      <c r="B32" s="14" t="str">
        <f>IF('MY APPLIANCES'!A14="","",'MY APPLIANCES'!A14)</f>
        <v/>
      </c>
      <c r="C32" s="15" t="str">
        <f>IF(B32="","",'MY APPLIANCES'!C14)</f>
        <v/>
      </c>
      <c r="D32" s="14" t="str">
        <f>IF(B32="","",'MY APPLIANCES'!G14)</f>
        <v/>
      </c>
      <c r="E32" s="15" t="str">
        <f>IF(B32="","",'MY APPLIANCES'!F14)</f>
        <v/>
      </c>
      <c r="F32" s="16" t="str">
        <f>IF(B32="","",'MY APPLIANCES'!I14)</f>
        <v/>
      </c>
    </row>
    <row r="33" spans="2:9">
      <c r="B33" s="14" t="str">
        <f>IF('MY APPLIANCES'!A15="","",'MY APPLIANCES'!A15)</f>
        <v/>
      </c>
      <c r="C33" s="15" t="str">
        <f>IF(B33="","",'MY APPLIANCES'!C15)</f>
        <v/>
      </c>
      <c r="D33" s="14" t="str">
        <f>IF(B33="","",'MY APPLIANCES'!G15)</f>
        <v/>
      </c>
      <c r="E33" s="15" t="str">
        <f>IF(B33="","",'MY APPLIANCES'!F15)</f>
        <v/>
      </c>
      <c r="F33" s="16" t="str">
        <f>IF(B33="","",'MY APPLIANCES'!I15)</f>
        <v/>
      </c>
    </row>
    <row r="34" spans="2:9">
      <c r="B34" s="14" t="str">
        <f>IF('MY APPLIANCES'!A16="","",'MY APPLIANCES'!A16)</f>
        <v/>
      </c>
      <c r="C34" s="15" t="str">
        <f>IF(B34="","",'MY APPLIANCES'!C16)</f>
        <v/>
      </c>
      <c r="D34" s="14" t="str">
        <f>IF(B34="","",'MY APPLIANCES'!G16)</f>
        <v/>
      </c>
      <c r="E34" s="15" t="str">
        <f>IF(B34="","",'MY APPLIANCES'!F16)</f>
        <v/>
      </c>
      <c r="F34" s="16" t="str">
        <f>IF(B34="","",'MY APPLIANCES'!I16)</f>
        <v/>
      </c>
    </row>
    <row r="35" spans="2:9">
      <c r="B35" s="14" t="str">
        <f>IF('MY APPLIANCES'!A17="","",'MY APPLIANCES'!A17)</f>
        <v/>
      </c>
      <c r="C35" s="15" t="str">
        <f>IF(B35="","",'MY APPLIANCES'!C17)</f>
        <v/>
      </c>
      <c r="D35" s="14" t="str">
        <f>IF(B35="","",'MY APPLIANCES'!G17)</f>
        <v/>
      </c>
      <c r="E35" s="15" t="str">
        <f>IF(B35="","",'MY APPLIANCES'!F17)</f>
        <v/>
      </c>
      <c r="F35" s="16" t="str">
        <f>IF(B35="","",'MY APPLIANCES'!I17)</f>
        <v/>
      </c>
    </row>
    <row r="38" spans="2:9" ht="15.6" customHeight="1">
      <c r="B38" s="36" t="s">
        <v>14</v>
      </c>
      <c r="C38" s="29"/>
      <c r="D38" s="29"/>
      <c r="E38" s="29"/>
      <c r="F38" s="29"/>
      <c r="G38" s="29"/>
      <c r="H38" s="29"/>
      <c r="I38" s="29"/>
    </row>
    <row r="39" spans="2:9" ht="15.6" customHeight="1">
      <c r="B39" s="33" t="s">
        <v>15</v>
      </c>
      <c r="C39" s="29"/>
      <c r="D39" s="29"/>
      <c r="E39" s="29"/>
      <c r="F39" s="29"/>
      <c r="G39" s="35">
        <f ca="1">SUM('MY APPLIANCES'!I8:I27)</f>
        <v>1725</v>
      </c>
      <c r="H39" s="29"/>
      <c r="I39" s="29"/>
    </row>
    <row r="40" spans="2:9" ht="15.6" customHeight="1">
      <c r="B40" s="33" t="s">
        <v>16</v>
      </c>
      <c r="C40" s="29"/>
      <c r="D40" s="29"/>
      <c r="E40" s="29"/>
      <c r="F40" s="29"/>
      <c r="G40" s="35">
        <f>SUM('MY APPLIANCES'!J8:J27)</f>
        <v>0</v>
      </c>
      <c r="H40" s="29"/>
      <c r="I40" s="29"/>
    </row>
    <row r="41" spans="2:9" ht="15.6" customHeight="1">
      <c r="B41" s="33" t="s">
        <v>17</v>
      </c>
      <c r="C41" s="29"/>
      <c r="D41" s="29"/>
      <c r="E41" s="29"/>
      <c r="F41" s="29"/>
      <c r="G41" s="35">
        <f ca="1">SUM('MY APPLIANCES'!K8:K27)</f>
        <v>1725</v>
      </c>
      <c r="H41" s="29"/>
      <c r="I41" s="29"/>
    </row>
    <row r="42" spans="2:9" ht="21" customHeight="1">
      <c r="B42" s="33" t="s">
        <v>18</v>
      </c>
      <c r="C42" s="29"/>
      <c r="D42" s="29"/>
      <c r="E42" s="29"/>
      <c r="F42" s="29"/>
      <c r="G42" s="37">
        <f ca="1">SUM('MY APPLIANCES'!L8:L27)</f>
        <v>143.75</v>
      </c>
      <c r="H42" s="29"/>
      <c r="I42" s="29"/>
    </row>
    <row r="45" spans="2:9" ht="22.8" customHeight="1">
      <c r="B45" s="38" t="s">
        <v>19</v>
      </c>
      <c r="C45" s="29"/>
      <c r="D45" s="29"/>
      <c r="E45" s="29"/>
      <c r="F45" s="29"/>
      <c r="G45" s="29"/>
      <c r="H45" s="29"/>
      <c r="I45" s="29"/>
    </row>
    <row r="46" spans="2:9" ht="22.8" customHeight="1">
      <c r="B46" s="29"/>
      <c r="C46" s="29"/>
      <c r="D46" s="29"/>
      <c r="E46" s="29"/>
      <c r="F46" s="29"/>
      <c r="G46" s="29"/>
      <c r="H46" s="29"/>
      <c r="I46" s="29"/>
    </row>
    <row r="47" spans="2:9" ht="22.8" customHeight="1">
      <c r="B47" s="29"/>
      <c r="C47" s="29"/>
      <c r="D47" s="29"/>
      <c r="E47" s="29"/>
      <c r="F47" s="29"/>
      <c r="G47" s="29"/>
      <c r="H47" s="29"/>
      <c r="I47" s="29"/>
    </row>
    <row r="49" spans="2:2">
      <c r="B49" s="54"/>
    </row>
    <row r="50" spans="2:2">
      <c r="B50" t="s">
        <v>109</v>
      </c>
    </row>
    <row r="51" spans="2:2">
      <c r="B51" s="54" t="s">
        <v>108</v>
      </c>
    </row>
  </sheetData>
  <mergeCells count="22">
    <mergeCell ref="B45:I47"/>
    <mergeCell ref="G39:I39"/>
    <mergeCell ref="B41:F41"/>
    <mergeCell ref="B39:F39"/>
    <mergeCell ref="H6:I6"/>
    <mergeCell ref="B4:H4"/>
    <mergeCell ref="B42:F42"/>
    <mergeCell ref="G41:I41"/>
    <mergeCell ref="B7:C8"/>
    <mergeCell ref="B38:I38"/>
    <mergeCell ref="F7:G8"/>
    <mergeCell ref="B10:I10"/>
    <mergeCell ref="G40:I40"/>
    <mergeCell ref="B40:F40"/>
    <mergeCell ref="B6:C6"/>
    <mergeCell ref="G42:I42"/>
    <mergeCell ref="B24:I24"/>
    <mergeCell ref="D7:E8"/>
    <mergeCell ref="H7:I8"/>
    <mergeCell ref="F6:G6"/>
    <mergeCell ref="B2:H3"/>
    <mergeCell ref="D6:E6"/>
  </mergeCells>
  <hyperlinks>
    <hyperlink ref="B51" r:id="rId1" xr:uid="{26AB7381-0A06-4988-811A-8C4A889360AC}"/>
  </hyperlinks>
  <pageMargins left="0.35" right="0.35" top="0.5" bottom="0.5" header="0.5" footer="0.5"/>
  <pageSetup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8"/>
  <sheetViews>
    <sheetView showGridLines="0" tabSelected="1" workbookViewId="0">
      <pane ySplit="4" topLeftCell="A5" activePane="bottomLeft" state="frozen"/>
      <selection pane="bottomLeft" sqref="A1:F1"/>
    </sheetView>
  </sheetViews>
  <sheetFormatPr defaultRowHeight="14.4"/>
  <cols>
    <col min="1" max="1" width="23" customWidth="1"/>
    <col min="2" max="2" width="20" customWidth="1"/>
    <col min="3" max="3" width="18" customWidth="1"/>
    <col min="4" max="4" width="25" customWidth="1"/>
    <col min="5" max="5" width="24" customWidth="1"/>
    <col min="6" max="6" width="62" customWidth="1"/>
  </cols>
  <sheetData>
    <row r="1" spans="1:6" ht="34.049999999999997" customHeight="1">
      <c r="A1" s="52" t="s">
        <v>64</v>
      </c>
      <c r="B1" s="29"/>
      <c r="C1" s="29"/>
      <c r="D1" s="29"/>
      <c r="E1" s="29"/>
      <c r="F1" s="29"/>
    </row>
    <row r="2" spans="1:6" ht="30" customHeight="1">
      <c r="A2" s="51" t="s">
        <v>65</v>
      </c>
      <c r="B2" s="29"/>
      <c r="C2" s="29"/>
      <c r="D2" s="29"/>
      <c r="E2" s="29"/>
      <c r="F2" s="29"/>
    </row>
    <row r="4" spans="1:6" ht="31.2" customHeight="1">
      <c r="A4" s="22" t="s">
        <v>8</v>
      </c>
      <c r="B4" s="22" t="s">
        <v>66</v>
      </c>
      <c r="C4" s="22" t="s">
        <v>46</v>
      </c>
      <c r="D4" s="22" t="s">
        <v>67</v>
      </c>
      <c r="E4" s="22" t="s">
        <v>68</v>
      </c>
      <c r="F4" s="22" t="s">
        <v>69</v>
      </c>
    </row>
    <row r="5" spans="1:6" ht="36" customHeight="1">
      <c r="A5" s="19" t="s">
        <v>52</v>
      </c>
      <c r="B5" s="19" t="s">
        <v>70</v>
      </c>
      <c r="C5" s="20">
        <v>11</v>
      </c>
      <c r="D5" s="19" t="s">
        <v>71</v>
      </c>
      <c r="E5" s="21">
        <v>1725</v>
      </c>
      <c r="F5" s="19" t="s">
        <v>72</v>
      </c>
    </row>
    <row r="6" spans="1:6" ht="36" customHeight="1">
      <c r="A6" s="23" t="s">
        <v>53</v>
      </c>
      <c r="B6" s="23" t="s">
        <v>73</v>
      </c>
      <c r="C6" s="24">
        <v>15</v>
      </c>
      <c r="D6" s="23" t="s">
        <v>74</v>
      </c>
      <c r="E6" s="25">
        <v>725</v>
      </c>
      <c r="F6" s="23" t="s">
        <v>75</v>
      </c>
    </row>
    <row r="7" spans="1:6" ht="36" customHeight="1">
      <c r="A7" s="19" t="s">
        <v>54</v>
      </c>
      <c r="B7" s="19" t="s">
        <v>76</v>
      </c>
      <c r="C7" s="20">
        <v>10</v>
      </c>
      <c r="D7" s="19" t="s">
        <v>77</v>
      </c>
      <c r="E7" s="21">
        <v>1150</v>
      </c>
      <c r="F7" s="19" t="s">
        <v>78</v>
      </c>
    </row>
    <row r="8" spans="1:6" ht="54" customHeight="1">
      <c r="A8" s="23" t="s">
        <v>55</v>
      </c>
      <c r="B8" s="23" t="s">
        <v>79</v>
      </c>
      <c r="C8" s="24">
        <v>15</v>
      </c>
      <c r="D8" s="23" t="s">
        <v>80</v>
      </c>
      <c r="E8" s="25">
        <v>1150</v>
      </c>
      <c r="F8" s="23" t="s">
        <v>81</v>
      </c>
    </row>
    <row r="9" spans="1:6" ht="36" customHeight="1">
      <c r="A9" s="19" t="s">
        <v>56</v>
      </c>
      <c r="B9" s="19" t="s">
        <v>82</v>
      </c>
      <c r="C9" s="20">
        <v>14</v>
      </c>
      <c r="D9" s="19" t="s">
        <v>83</v>
      </c>
      <c r="E9" s="21">
        <v>525</v>
      </c>
      <c r="F9" s="19" t="s">
        <v>84</v>
      </c>
    </row>
    <row r="10" spans="1:6" ht="36" customHeight="1">
      <c r="A10" s="23" t="s">
        <v>57</v>
      </c>
      <c r="B10" s="23" t="s">
        <v>85</v>
      </c>
      <c r="C10" s="24">
        <v>13</v>
      </c>
      <c r="D10" s="23" t="s">
        <v>86</v>
      </c>
      <c r="E10" s="25">
        <v>1125</v>
      </c>
      <c r="F10" s="23" t="s">
        <v>87</v>
      </c>
    </row>
    <row r="11" spans="1:6" ht="36" customHeight="1">
      <c r="A11" s="19" t="s">
        <v>58</v>
      </c>
      <c r="B11" s="19" t="s">
        <v>88</v>
      </c>
      <c r="C11" s="20">
        <v>9</v>
      </c>
      <c r="D11" s="19" t="s">
        <v>89</v>
      </c>
      <c r="E11" s="21">
        <v>600</v>
      </c>
      <c r="F11" s="19" t="s">
        <v>90</v>
      </c>
    </row>
    <row r="12" spans="1:6" ht="36" customHeight="1">
      <c r="A12" s="23" t="s">
        <v>59</v>
      </c>
      <c r="B12" s="23" t="s">
        <v>91</v>
      </c>
      <c r="C12" s="24">
        <v>12</v>
      </c>
      <c r="D12" s="23" t="s">
        <v>92</v>
      </c>
      <c r="E12" s="25">
        <v>375</v>
      </c>
      <c r="F12" s="23" t="s">
        <v>93</v>
      </c>
    </row>
    <row r="13" spans="1:6" ht="36" customHeight="1">
      <c r="A13" s="19" t="s">
        <v>60</v>
      </c>
      <c r="B13" s="19" t="s">
        <v>94</v>
      </c>
      <c r="C13" s="20">
        <v>6</v>
      </c>
      <c r="D13" s="19" t="s">
        <v>95</v>
      </c>
      <c r="E13" s="21">
        <v>2176</v>
      </c>
      <c r="F13" s="19" t="s">
        <v>96</v>
      </c>
    </row>
    <row r="15" spans="1:6">
      <c r="A15" s="53" t="s">
        <v>97</v>
      </c>
      <c r="B15" s="29"/>
      <c r="C15" s="29"/>
      <c r="D15" s="29"/>
      <c r="E15" s="29"/>
      <c r="F15" s="29"/>
    </row>
    <row r="16" spans="1:6" ht="30" customHeight="1">
      <c r="A16" s="50" t="s">
        <v>98</v>
      </c>
      <c r="B16" s="29"/>
      <c r="C16" s="29"/>
      <c r="D16" s="29"/>
      <c r="E16" s="29"/>
      <c r="F16" s="29"/>
    </row>
    <row r="17" spans="1:6" ht="30" customHeight="1">
      <c r="A17" s="50" t="s">
        <v>99</v>
      </c>
      <c r="B17" s="29"/>
      <c r="C17" s="29"/>
      <c r="D17" s="29"/>
      <c r="E17" s="29"/>
      <c r="F17" s="29"/>
    </row>
    <row r="18" spans="1:6" ht="30" customHeight="1">
      <c r="A18" s="50" t="s">
        <v>100</v>
      </c>
      <c r="B18" s="29"/>
      <c r="C18" s="29"/>
      <c r="D18" s="29"/>
      <c r="E18" s="29"/>
      <c r="F18" s="29"/>
    </row>
    <row r="19" spans="1:6" ht="30" customHeight="1">
      <c r="A19" s="50" t="s">
        <v>101</v>
      </c>
      <c r="B19" s="29"/>
      <c r="C19" s="29"/>
      <c r="D19" s="29"/>
      <c r="E19" s="29"/>
      <c r="F19" s="29"/>
    </row>
    <row r="20" spans="1:6" ht="30" customHeight="1">
      <c r="A20" s="50" t="s">
        <v>102</v>
      </c>
      <c r="B20" s="29"/>
      <c r="C20" s="29"/>
      <c r="D20" s="29"/>
      <c r="E20" s="29"/>
      <c r="F20" s="29"/>
    </row>
    <row r="22" spans="1:6">
      <c r="A22" s="53" t="s">
        <v>103</v>
      </c>
      <c r="B22" s="29"/>
      <c r="C22" s="29"/>
      <c r="D22" s="29"/>
      <c r="E22" s="29"/>
      <c r="F22" s="29"/>
    </row>
    <row r="23" spans="1:6" ht="25.95" customHeight="1">
      <c r="A23" s="50" t="s">
        <v>104</v>
      </c>
      <c r="B23" s="29"/>
      <c r="C23" s="29"/>
      <c r="D23" s="29"/>
      <c r="E23" s="29"/>
      <c r="F23" s="29"/>
    </row>
    <row r="24" spans="1:6" ht="25.95" customHeight="1">
      <c r="A24" s="50" t="s">
        <v>105</v>
      </c>
      <c r="B24" s="29"/>
      <c r="C24" s="29"/>
      <c r="D24" s="29"/>
      <c r="E24" s="29"/>
      <c r="F24" s="29"/>
    </row>
    <row r="25" spans="1:6" ht="25.95" customHeight="1">
      <c r="A25" s="50" t="s">
        <v>106</v>
      </c>
      <c r="B25" s="29"/>
      <c r="C25" s="29"/>
      <c r="D25" s="29"/>
      <c r="E25" s="29"/>
      <c r="F25" s="29"/>
    </row>
    <row r="26" spans="1:6" ht="25.95" customHeight="1">
      <c r="A26" s="50" t="s">
        <v>107</v>
      </c>
      <c r="B26" s="29"/>
      <c r="C26" s="29"/>
      <c r="D26" s="29"/>
      <c r="E26" s="29"/>
      <c r="F26" s="29"/>
    </row>
    <row r="27" spans="1:6">
      <c r="A27" t="s">
        <v>109</v>
      </c>
    </row>
    <row r="28" spans="1:6">
      <c r="A28" s="54" t="s">
        <v>108</v>
      </c>
    </row>
  </sheetData>
  <autoFilter ref="A4:F13" xr:uid="{00000000-0009-0000-0000-000003000000}"/>
  <mergeCells count="13">
    <mergeCell ref="A26:F26"/>
    <mergeCell ref="A20:F20"/>
    <mergeCell ref="A15:F15"/>
    <mergeCell ref="A25:F25"/>
    <mergeCell ref="A24:F24"/>
    <mergeCell ref="A2:F2"/>
    <mergeCell ref="A16:F16"/>
    <mergeCell ref="A19:F19"/>
    <mergeCell ref="A1:F1"/>
    <mergeCell ref="A23:F23"/>
    <mergeCell ref="A22:F22"/>
    <mergeCell ref="A17:F17"/>
    <mergeCell ref="A18:F18"/>
  </mergeCells>
  <hyperlinks>
    <hyperlink ref="A28" r:id="rId1" xr:uid="{FAA79E49-20A9-473F-991A-9F49D25B4E2F}"/>
  </hyperlinks>
  <pageMargins left="0.3" right="0.3" top="0.5" bottom="0.5" header="0.5" footer="0.5"/>
  <pageSetup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START HERE</vt:lpstr>
      <vt:lpstr>MY APPLIANCES</vt:lpstr>
      <vt:lpstr>MY REPLACEMENT PLAN</vt:lpstr>
      <vt:lpstr>APPLIANCE GUIDE</vt:lpstr>
      <vt:lpstr>InflationRate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jennifer osterhout</cp:lastModifiedBy>
  <dcterms:created xsi:type="dcterms:W3CDTF">2026-09-28T15:48:04Z</dcterms:created>
  <dcterms:modified xsi:type="dcterms:W3CDTF">2026-10-08T20:02:28Z</dcterms:modified>
</cp:coreProperties>
</file>